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200" windowHeight="7020" activeTab="1"/>
  </bookViews>
  <sheets>
    <sheet name="Городские парки " sheetId="3" r:id="rId1"/>
    <sheet name="Лист1" sheetId="4" r:id="rId2"/>
  </sheets>
  <definedNames>
    <definedName name="_xlnm.Print_Titles" localSheetId="1">Лист1!$3:$4</definedName>
    <definedName name="_xlnm.Print_Area" localSheetId="0">'Городские парки '!A1:AI75</definedName>
  </definedNames>
  <calcPr calcId="15251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167" i="4"/>
  <c r="G130"/>
  <c r="H130"/>
  <c r="I130"/>
  <c r="J130"/>
  <c r="K130"/>
  <c r="F130"/>
  <c r="G164"/>
  <c r="G214" s="1"/>
  <c r="H164"/>
  <c r="H214" s="1"/>
  <c r="I164"/>
  <c r="I214" s="1"/>
  <c r="J164"/>
  <c r="J214" s="1"/>
  <c r="K164"/>
  <c r="K214" s="1"/>
  <c r="F164"/>
  <c r="F214" s="1"/>
  <c r="G120"/>
  <c r="H120"/>
  <c r="I120"/>
  <c r="J120"/>
  <c r="K120"/>
  <c r="F120"/>
  <c r="E121"/>
  <c r="I116"/>
  <c r="J116"/>
  <c r="K116"/>
  <c r="H116"/>
  <c r="K87"/>
  <c r="J87"/>
  <c r="I87"/>
  <c r="E164" l="1"/>
  <c r="E214"/>
  <c r="G84"/>
  <c r="F84"/>
  <c r="G80"/>
  <c r="F80"/>
  <c r="H81"/>
  <c r="H84" s="1"/>
  <c r="I81" l="1"/>
  <c r="I80" s="1"/>
  <c r="J81"/>
  <c r="J80" s="1"/>
  <c r="H80"/>
  <c r="G178"/>
  <c r="H178"/>
  <c r="J178"/>
  <c r="K178"/>
  <c r="F178"/>
  <c r="G211"/>
  <c r="H211"/>
  <c r="I211"/>
  <c r="J211"/>
  <c r="K211"/>
  <c r="F211"/>
  <c r="E191"/>
  <c r="E192"/>
  <c r="G190"/>
  <c r="H190"/>
  <c r="I190"/>
  <c r="J190"/>
  <c r="K190"/>
  <c r="F190"/>
  <c r="K81" l="1"/>
  <c r="E81" s="1"/>
  <c r="I84"/>
  <c r="J84"/>
  <c r="E190"/>
  <c r="K84"/>
  <c r="G62"/>
  <c r="H62"/>
  <c r="I62"/>
  <c r="J62"/>
  <c r="K62"/>
  <c r="F62"/>
  <c r="E63"/>
  <c r="D63"/>
  <c r="G7"/>
  <c r="H7" s="1"/>
  <c r="I7" s="1"/>
  <c r="J7" s="1"/>
  <c r="K7" s="1"/>
  <c r="G90"/>
  <c r="F90"/>
  <c r="H91"/>
  <c r="I91" s="1"/>
  <c r="J91" s="1"/>
  <c r="K91" s="1"/>
  <c r="K90" s="1"/>
  <c r="H87"/>
  <c r="G87"/>
  <c r="F87"/>
  <c r="G145"/>
  <c r="F85"/>
  <c r="E204"/>
  <c r="E206"/>
  <c r="G205"/>
  <c r="H205"/>
  <c r="I205"/>
  <c r="J205"/>
  <c r="K205"/>
  <c r="F205"/>
  <c r="E185"/>
  <c r="G184"/>
  <c r="H184"/>
  <c r="I184"/>
  <c r="J184"/>
  <c r="K184"/>
  <c r="F184"/>
  <c r="E189"/>
  <c r="E194"/>
  <c r="E196"/>
  <c r="E198"/>
  <c r="G193"/>
  <c r="H193"/>
  <c r="I193"/>
  <c r="J193"/>
  <c r="K193"/>
  <c r="F193"/>
  <c r="G195"/>
  <c r="H195"/>
  <c r="I195"/>
  <c r="J195"/>
  <c r="K195"/>
  <c r="F195"/>
  <c r="G197"/>
  <c r="H197"/>
  <c r="I197"/>
  <c r="J197"/>
  <c r="K197"/>
  <c r="F197"/>
  <c r="G203"/>
  <c r="H203"/>
  <c r="I203"/>
  <c r="J203"/>
  <c r="K203"/>
  <c r="F203"/>
  <c r="E175"/>
  <c r="G174"/>
  <c r="H174"/>
  <c r="I174"/>
  <c r="J174"/>
  <c r="K174"/>
  <c r="F174"/>
  <c r="G188"/>
  <c r="H188"/>
  <c r="I188"/>
  <c r="J188"/>
  <c r="K188"/>
  <c r="F188"/>
  <c r="E183"/>
  <c r="E186"/>
  <c r="G182"/>
  <c r="H182"/>
  <c r="I182"/>
  <c r="J182"/>
  <c r="K182"/>
  <c r="F182"/>
  <c r="G180"/>
  <c r="H180"/>
  <c r="I180"/>
  <c r="J180"/>
  <c r="K180"/>
  <c r="F180"/>
  <c r="E177"/>
  <c r="E181"/>
  <c r="E202"/>
  <c r="E208"/>
  <c r="G201"/>
  <c r="H201"/>
  <c r="I201"/>
  <c r="J201"/>
  <c r="K201"/>
  <c r="F201"/>
  <c r="G199"/>
  <c r="H199"/>
  <c r="I199"/>
  <c r="K199"/>
  <c r="F199"/>
  <c r="J200"/>
  <c r="E200" s="1"/>
  <c r="G207"/>
  <c r="H207"/>
  <c r="I207"/>
  <c r="J207"/>
  <c r="K207"/>
  <c r="F207"/>
  <c r="H46"/>
  <c r="I46"/>
  <c r="J46"/>
  <c r="K46"/>
  <c r="J59"/>
  <c r="J58" s="1"/>
  <c r="K59"/>
  <c r="K58" s="1"/>
  <c r="I59"/>
  <c r="I58" s="1"/>
  <c r="F59"/>
  <c r="F58" s="1"/>
  <c r="H57"/>
  <c r="H56" s="1"/>
  <c r="I56"/>
  <c r="J56"/>
  <c r="K56"/>
  <c r="F56"/>
  <c r="G57"/>
  <c r="G59" s="1"/>
  <c r="G58" s="1"/>
  <c r="F53"/>
  <c r="H53"/>
  <c r="I53"/>
  <c r="J53"/>
  <c r="K53"/>
  <c r="G53"/>
  <c r="I43"/>
  <c r="I42" s="1"/>
  <c r="G42"/>
  <c r="H42"/>
  <c r="F42"/>
  <c r="H145" l="1"/>
  <c r="G167"/>
  <c r="K80"/>
  <c r="E80" s="1"/>
  <c r="E62"/>
  <c r="J90"/>
  <c r="I90"/>
  <c r="H90"/>
  <c r="E197"/>
  <c r="E193"/>
  <c r="E207"/>
  <c r="E184"/>
  <c r="E205"/>
  <c r="E211"/>
  <c r="E195"/>
  <c r="E174"/>
  <c r="J199"/>
  <c r="E199" s="1"/>
  <c r="E201"/>
  <c r="E203"/>
  <c r="E182"/>
  <c r="E188"/>
  <c r="J43"/>
  <c r="G56"/>
  <c r="E56" s="1"/>
  <c r="E180"/>
  <c r="E57"/>
  <c r="H59"/>
  <c r="H58" s="1"/>
  <c r="E58" s="1"/>
  <c r="I145" l="1"/>
  <c r="J145" s="1"/>
  <c r="K145" s="1"/>
  <c r="H167"/>
  <c r="J42"/>
  <c r="K43"/>
  <c r="E59"/>
  <c r="K42" l="1"/>
  <c r="G40"/>
  <c r="H40"/>
  <c r="I40"/>
  <c r="J40"/>
  <c r="K40"/>
  <c r="F41"/>
  <c r="F40" l="1"/>
  <c r="J187"/>
  <c r="I187"/>
  <c r="H187"/>
  <c r="G187"/>
  <c r="F187"/>
  <c r="G176" l="1"/>
  <c r="H176"/>
  <c r="I176"/>
  <c r="J176"/>
  <c r="K176"/>
  <c r="F176"/>
  <c r="K187" l="1"/>
  <c r="E176"/>
  <c r="G170"/>
  <c r="G210" s="1"/>
  <c r="F169"/>
  <c r="E187" l="1"/>
  <c r="H170"/>
  <c r="G209"/>
  <c r="G169"/>
  <c r="F138"/>
  <c r="G138"/>
  <c r="H138"/>
  <c r="I138"/>
  <c r="J138"/>
  <c r="K140"/>
  <c r="E140" s="1"/>
  <c r="K139"/>
  <c r="E135"/>
  <c r="E137"/>
  <c r="H136"/>
  <c r="I136"/>
  <c r="J136"/>
  <c r="K136"/>
  <c r="G136"/>
  <c r="F134"/>
  <c r="I134"/>
  <c r="J134"/>
  <c r="K134"/>
  <c r="H134"/>
  <c r="G134"/>
  <c r="E133"/>
  <c r="I132"/>
  <c r="J132"/>
  <c r="K132"/>
  <c r="H132"/>
  <c r="F127"/>
  <c r="G127"/>
  <c r="H127"/>
  <c r="I127"/>
  <c r="J127"/>
  <c r="E129"/>
  <c r="J124"/>
  <c r="K124"/>
  <c r="G124"/>
  <c r="F124"/>
  <c r="I125"/>
  <c r="I126"/>
  <c r="H126"/>
  <c r="H125"/>
  <c r="E119"/>
  <c r="G118"/>
  <c r="H118"/>
  <c r="I118"/>
  <c r="J118"/>
  <c r="K118"/>
  <c r="F118"/>
  <c r="E116"/>
  <c r="E117"/>
  <c r="E115"/>
  <c r="E113"/>
  <c r="F114"/>
  <c r="H114"/>
  <c r="I114"/>
  <c r="J114"/>
  <c r="K114"/>
  <c r="G114"/>
  <c r="F112"/>
  <c r="G112"/>
  <c r="I112"/>
  <c r="I111" s="1"/>
  <c r="J112"/>
  <c r="J111" s="1"/>
  <c r="K112"/>
  <c r="K111" s="1"/>
  <c r="K167" s="1"/>
  <c r="H112"/>
  <c r="H110" s="1"/>
  <c r="E109"/>
  <c r="F110"/>
  <c r="G110"/>
  <c r="G108"/>
  <c r="H108"/>
  <c r="I108"/>
  <c r="J108"/>
  <c r="K108"/>
  <c r="F108"/>
  <c r="E105"/>
  <c r="E107"/>
  <c r="G106"/>
  <c r="H106"/>
  <c r="I106"/>
  <c r="J106"/>
  <c r="K106"/>
  <c r="F106"/>
  <c r="G104"/>
  <c r="H104"/>
  <c r="I104"/>
  <c r="J104"/>
  <c r="K104"/>
  <c r="F104"/>
  <c r="E103"/>
  <c r="G102"/>
  <c r="H102"/>
  <c r="I102"/>
  <c r="J102"/>
  <c r="K102"/>
  <c r="F102"/>
  <c r="E101"/>
  <c r="F100"/>
  <c r="G100"/>
  <c r="H100"/>
  <c r="I100"/>
  <c r="K100"/>
  <c r="J100"/>
  <c r="F98"/>
  <c r="G98"/>
  <c r="I98"/>
  <c r="J98"/>
  <c r="K98"/>
  <c r="H98"/>
  <c r="F96"/>
  <c r="G96"/>
  <c r="I96"/>
  <c r="J96"/>
  <c r="K96"/>
  <c r="H96"/>
  <c r="F94"/>
  <c r="H94"/>
  <c r="I94"/>
  <c r="J94"/>
  <c r="K94"/>
  <c r="G94"/>
  <c r="E95"/>
  <c r="E97"/>
  <c r="E99"/>
  <c r="F92"/>
  <c r="G92"/>
  <c r="H92"/>
  <c r="J92"/>
  <c r="K92"/>
  <c r="I92"/>
  <c r="E93"/>
  <c r="E90"/>
  <c r="E87"/>
  <c r="K89"/>
  <c r="G89"/>
  <c r="H89"/>
  <c r="I89"/>
  <c r="J89"/>
  <c r="F89"/>
  <c r="E40"/>
  <c r="E41"/>
  <c r="E43"/>
  <c r="E49"/>
  <c r="E51"/>
  <c r="E53"/>
  <c r="E54"/>
  <c r="E55"/>
  <c r="E37"/>
  <c r="G36"/>
  <c r="H67"/>
  <c r="E22"/>
  <c r="H36"/>
  <c r="G21"/>
  <c r="H21"/>
  <c r="I21"/>
  <c r="J21"/>
  <c r="K21"/>
  <c r="F21"/>
  <c r="G8"/>
  <c r="H8"/>
  <c r="I8"/>
  <c r="J8"/>
  <c r="K8"/>
  <c r="F8"/>
  <c r="E145"/>
  <c r="E160"/>
  <c r="E162"/>
  <c r="G159"/>
  <c r="H159"/>
  <c r="I159"/>
  <c r="J159"/>
  <c r="K159"/>
  <c r="F159"/>
  <c r="G161"/>
  <c r="H161"/>
  <c r="I161"/>
  <c r="J161"/>
  <c r="K161"/>
  <c r="F161"/>
  <c r="E158"/>
  <c r="G157"/>
  <c r="H157"/>
  <c r="I157"/>
  <c r="J157"/>
  <c r="K157"/>
  <c r="F157"/>
  <c r="E155"/>
  <c r="E154"/>
  <c r="G156"/>
  <c r="H156"/>
  <c r="I156"/>
  <c r="J156"/>
  <c r="K156"/>
  <c r="F156"/>
  <c r="E153"/>
  <c r="G152"/>
  <c r="H152"/>
  <c r="I152"/>
  <c r="J152"/>
  <c r="K152"/>
  <c r="F152"/>
  <c r="E151"/>
  <c r="G150"/>
  <c r="H150"/>
  <c r="I150"/>
  <c r="J150"/>
  <c r="K150"/>
  <c r="F150"/>
  <c r="F149"/>
  <c r="G149"/>
  <c r="H149"/>
  <c r="I149"/>
  <c r="J149"/>
  <c r="K149"/>
  <c r="E149"/>
  <c r="E144"/>
  <c r="G143"/>
  <c r="H143"/>
  <c r="I143"/>
  <c r="J143"/>
  <c r="K143"/>
  <c r="F143"/>
  <c r="E142"/>
  <c r="G141"/>
  <c r="H141"/>
  <c r="I141"/>
  <c r="J141"/>
  <c r="K141"/>
  <c r="F141"/>
  <c r="F77"/>
  <c r="F83" s="1"/>
  <c r="E79"/>
  <c r="G85"/>
  <c r="H85"/>
  <c r="I85"/>
  <c r="J85"/>
  <c r="K85"/>
  <c r="G83"/>
  <c r="H83"/>
  <c r="I83"/>
  <c r="J83"/>
  <c r="K83"/>
  <c r="G30"/>
  <c r="H30"/>
  <c r="I30"/>
  <c r="J30"/>
  <c r="K30"/>
  <c r="F30"/>
  <c r="E27"/>
  <c r="E25"/>
  <c r="E24"/>
  <c r="G23"/>
  <c r="H23"/>
  <c r="I23"/>
  <c r="J23"/>
  <c r="K23"/>
  <c r="F23"/>
  <c r="G26"/>
  <c r="H26"/>
  <c r="I26"/>
  <c r="J26"/>
  <c r="K26"/>
  <c r="F26"/>
  <c r="G67"/>
  <c r="J67"/>
  <c r="K67"/>
  <c r="J65"/>
  <c r="K65"/>
  <c r="F65"/>
  <c r="G60"/>
  <c r="F60"/>
  <c r="H61"/>
  <c r="H60" s="1"/>
  <c r="F52"/>
  <c r="F50" s="1"/>
  <c r="E50" s="1"/>
  <c r="I36"/>
  <c r="J36"/>
  <c r="K36"/>
  <c r="F36"/>
  <c r="G48"/>
  <c r="G47" s="1"/>
  <c r="G46" s="1"/>
  <c r="H48"/>
  <c r="I48"/>
  <c r="J48"/>
  <c r="K48"/>
  <c r="F48"/>
  <c r="F47" s="1"/>
  <c r="D43"/>
  <c r="D47" s="1"/>
  <c r="D49" s="1"/>
  <c r="I35"/>
  <c r="I67" s="1"/>
  <c r="H32"/>
  <c r="H33" s="1"/>
  <c r="I33" s="1"/>
  <c r="I65" s="1"/>
  <c r="F35"/>
  <c r="F67" s="1"/>
  <c r="G33"/>
  <c r="G34" s="1"/>
  <c r="E9"/>
  <c r="G29"/>
  <c r="H29"/>
  <c r="I29"/>
  <c r="J29"/>
  <c r="K29"/>
  <c r="F29"/>
  <c r="A6"/>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G12"/>
  <c r="H12"/>
  <c r="I12"/>
  <c r="J12"/>
  <c r="K12"/>
  <c r="F12"/>
  <c r="J11"/>
  <c r="K11"/>
  <c r="F11"/>
  <c r="E20"/>
  <c r="G19"/>
  <c r="H19"/>
  <c r="I19"/>
  <c r="J19"/>
  <c r="K19"/>
  <c r="F19"/>
  <c r="E18"/>
  <c r="G17"/>
  <c r="H17"/>
  <c r="I17"/>
  <c r="J17"/>
  <c r="K17"/>
  <c r="F17"/>
  <c r="E15"/>
  <c r="E16"/>
  <c r="G14"/>
  <c r="H14"/>
  <c r="I14"/>
  <c r="J14"/>
  <c r="K14"/>
  <c r="F14"/>
  <c r="J6"/>
  <c r="K6"/>
  <c r="F6"/>
  <c r="I6"/>
  <c r="H6"/>
  <c r="G11"/>
  <c r="K88" l="1"/>
  <c r="K165" s="1"/>
  <c r="K166"/>
  <c r="F88"/>
  <c r="F165" s="1"/>
  <c r="F166"/>
  <c r="G88"/>
  <c r="G165" s="1"/>
  <c r="G166"/>
  <c r="I88"/>
  <c r="I165" s="1"/>
  <c r="I166"/>
  <c r="J88"/>
  <c r="J165" s="1"/>
  <c r="J166"/>
  <c r="H88"/>
  <c r="H165" s="1"/>
  <c r="H163" s="1"/>
  <c r="H166"/>
  <c r="I110"/>
  <c r="I167"/>
  <c r="I217" s="1"/>
  <c r="J110"/>
  <c r="J167"/>
  <c r="J217" s="1"/>
  <c r="H210"/>
  <c r="H209" s="1"/>
  <c r="H169"/>
  <c r="F46"/>
  <c r="E46" s="1"/>
  <c r="F66"/>
  <c r="F64" s="1"/>
  <c r="G66"/>
  <c r="A38"/>
  <c r="A39" s="1"/>
  <c r="A41" s="1"/>
  <c r="A42" s="1"/>
  <c r="A43" s="1"/>
  <c r="A47" s="1"/>
  <c r="A48" s="1"/>
  <c r="A49" s="1"/>
  <c r="A50" s="1"/>
  <c r="A51" s="1"/>
  <c r="A52" s="1"/>
  <c r="A53" s="1"/>
  <c r="A54" s="1"/>
  <c r="A55" s="1"/>
  <c r="A56" s="1"/>
  <c r="A57" s="1"/>
  <c r="A58" s="1"/>
  <c r="A59" s="1"/>
  <c r="A60" s="1"/>
  <c r="A61" s="1"/>
  <c r="F217"/>
  <c r="H217"/>
  <c r="K217"/>
  <c r="G217"/>
  <c r="I170"/>
  <c r="I169" s="1"/>
  <c r="E47"/>
  <c r="K138"/>
  <c r="E138" s="1"/>
  <c r="E139"/>
  <c r="K127"/>
  <c r="E127" s="1"/>
  <c r="E134"/>
  <c r="E136"/>
  <c r="E132"/>
  <c r="I124"/>
  <c r="E126"/>
  <c r="E128"/>
  <c r="H124"/>
  <c r="E125"/>
  <c r="E122"/>
  <c r="E118"/>
  <c r="E114"/>
  <c r="E106"/>
  <c r="E112"/>
  <c r="E111"/>
  <c r="E48"/>
  <c r="E42"/>
  <c r="E36"/>
  <c r="E8"/>
  <c r="E52"/>
  <c r="E91"/>
  <c r="E92"/>
  <c r="E104"/>
  <c r="K110"/>
  <c r="E89"/>
  <c r="E21"/>
  <c r="E96"/>
  <c r="E108"/>
  <c r="E102"/>
  <c r="E100"/>
  <c r="E98"/>
  <c r="E94"/>
  <c r="E159"/>
  <c r="E161"/>
  <c r="E156"/>
  <c r="E157"/>
  <c r="E152"/>
  <c r="E150"/>
  <c r="K82"/>
  <c r="G82"/>
  <c r="I82"/>
  <c r="H82"/>
  <c r="E143"/>
  <c r="E141"/>
  <c r="J82"/>
  <c r="E84"/>
  <c r="E85"/>
  <c r="F82"/>
  <c r="E83"/>
  <c r="E67"/>
  <c r="E23"/>
  <c r="E26"/>
  <c r="F28"/>
  <c r="H65"/>
  <c r="G65"/>
  <c r="G215" s="1"/>
  <c r="I61"/>
  <c r="E35"/>
  <c r="J28"/>
  <c r="F10"/>
  <c r="E33"/>
  <c r="I28"/>
  <c r="I32"/>
  <c r="E32" s="1"/>
  <c r="H34"/>
  <c r="H66" s="1"/>
  <c r="K28"/>
  <c r="G28"/>
  <c r="J10"/>
  <c r="E30"/>
  <c r="H28"/>
  <c r="E29"/>
  <c r="I11"/>
  <c r="I10" s="1"/>
  <c r="G10"/>
  <c r="E12"/>
  <c r="K10"/>
  <c r="H11"/>
  <c r="H10" s="1"/>
  <c r="E19"/>
  <c r="E14"/>
  <c r="E17"/>
  <c r="E7"/>
  <c r="G6"/>
  <c r="E6" s="1"/>
  <c r="E78"/>
  <c r="E77"/>
  <c r="K76"/>
  <c r="J76"/>
  <c r="I76"/>
  <c r="H76"/>
  <c r="G76"/>
  <c r="E69"/>
  <c r="E72"/>
  <c r="E71"/>
  <c r="E70"/>
  <c r="H215" l="1"/>
  <c r="G163"/>
  <c r="F163"/>
  <c r="E88"/>
  <c r="E110"/>
  <c r="E167"/>
  <c r="A62"/>
  <c r="A63" s="1"/>
  <c r="A64" s="1"/>
  <c r="A65" s="1"/>
  <c r="A66" s="1"/>
  <c r="A67" s="1"/>
  <c r="A68" s="1"/>
  <c r="A69" s="1"/>
  <c r="A70" s="1"/>
  <c r="A71" s="1"/>
  <c r="A72" s="1"/>
  <c r="A73" s="1"/>
  <c r="A74" s="1"/>
  <c r="A75" s="1"/>
  <c r="A76" s="1"/>
  <c r="A77" s="1"/>
  <c r="A78" s="1"/>
  <c r="A79" s="1"/>
  <c r="I215"/>
  <c r="J170"/>
  <c r="J210" s="1"/>
  <c r="E217"/>
  <c r="G216"/>
  <c r="G213" s="1"/>
  <c r="H216"/>
  <c r="H213" s="1"/>
  <c r="J169"/>
  <c r="F215"/>
  <c r="G64"/>
  <c r="I163"/>
  <c r="E124"/>
  <c r="E120"/>
  <c r="E123"/>
  <c r="E82"/>
  <c r="I34"/>
  <c r="I66" s="1"/>
  <c r="H64"/>
  <c r="E65"/>
  <c r="J61"/>
  <c r="J66" s="1"/>
  <c r="I60"/>
  <c r="E28"/>
  <c r="E11"/>
  <c r="E10" s="1"/>
  <c r="F76"/>
  <c r="E76" s="1"/>
  <c r="E74"/>
  <c r="E75"/>
  <c r="G73"/>
  <c r="H73"/>
  <c r="I73"/>
  <c r="J73"/>
  <c r="K73"/>
  <c r="A80" l="1"/>
  <c r="A81" s="1"/>
  <c r="A82" s="1"/>
  <c r="A83" s="1"/>
  <c r="A84" s="1"/>
  <c r="A85" s="1"/>
  <c r="A86" s="1"/>
  <c r="A87" s="1"/>
  <c r="A88" s="1"/>
  <c r="A89" s="1"/>
  <c r="A90" s="1"/>
  <c r="A91" s="1"/>
  <c r="J209"/>
  <c r="K170"/>
  <c r="K210" s="1"/>
  <c r="J163"/>
  <c r="J64"/>
  <c r="E34"/>
  <c r="J60"/>
  <c r="K61"/>
  <c r="K66" s="1"/>
  <c r="F73"/>
  <c r="E73" s="1"/>
  <c r="A92" l="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J216"/>
  <c r="K169"/>
  <c r="E169" s="1"/>
  <c r="E170"/>
  <c r="I64"/>
  <c r="K64"/>
  <c r="E66"/>
  <c r="E61"/>
  <c r="K60"/>
  <c r="E60" s="1"/>
  <c r="A121" l="1"/>
  <c r="A122" s="1"/>
  <c r="A123" s="1"/>
  <c r="A124" s="1"/>
  <c r="A125" s="1"/>
  <c r="A126" s="1"/>
  <c r="A127" s="1"/>
  <c r="A128" s="1"/>
  <c r="A129" s="1"/>
  <c r="A130" s="1"/>
  <c r="K209"/>
  <c r="J215"/>
  <c r="J213" s="1"/>
  <c r="E64"/>
  <c r="AF70" i="3"/>
  <c r="AE70"/>
  <c r="AD70"/>
  <c r="AC70"/>
  <c r="AB70"/>
  <c r="AA70"/>
  <c r="Z70"/>
  <c r="Y70"/>
  <c r="X70"/>
  <c r="W70"/>
  <c r="V70"/>
  <c r="U70"/>
  <c r="T70"/>
  <c r="S70"/>
  <c r="R70"/>
  <c r="Q70"/>
  <c r="P70"/>
  <c r="J70"/>
  <c r="L66"/>
  <c r="L63"/>
  <c r="L59"/>
  <c r="L55"/>
  <c r="L52"/>
  <c r="L51"/>
  <c r="L42"/>
  <c r="O33"/>
  <c r="O70" s="1"/>
  <c r="L33"/>
  <c r="L27"/>
  <c r="L19"/>
  <c r="L12"/>
  <c r="K163" i="4"/>
  <c r="E163" s="1"/>
  <c r="E131"/>
  <c r="A131" l="1"/>
  <c r="A132" s="1"/>
  <c r="A133" s="1"/>
  <c r="A134" s="1"/>
  <c r="A135" s="1"/>
  <c r="A136" s="1"/>
  <c r="A137" s="1"/>
  <c r="A138" s="1"/>
  <c r="A139" s="1"/>
  <c r="A140" s="1"/>
  <c r="E165"/>
  <c r="K215"/>
  <c r="E215" s="1"/>
  <c r="E166"/>
  <c r="K216"/>
  <c r="E130"/>
  <c r="A141" l="1"/>
  <c r="A142" s="1"/>
  <c r="A143" s="1"/>
  <c r="A144" s="1"/>
  <c r="A145" s="1"/>
  <c r="A146" s="1"/>
  <c r="A147" s="1"/>
  <c r="A148" s="1"/>
  <c r="A149" s="1"/>
  <c r="A150" s="1"/>
  <c r="A151" s="1"/>
  <c r="A152" s="1"/>
  <c r="A153" s="1"/>
  <c r="A154" s="1"/>
  <c r="A155" s="1"/>
  <c r="A156" s="1"/>
  <c r="A157" s="1"/>
  <c r="A158" s="1"/>
  <c r="A159" s="1"/>
  <c r="A160" s="1"/>
  <c r="A161" s="1"/>
  <c r="A162" s="1"/>
  <c r="A163" s="1"/>
  <c r="A165" s="1"/>
  <c r="A166" s="1"/>
  <c r="A167" s="1"/>
  <c r="A168" s="1"/>
  <c r="A169" s="1"/>
  <c r="A170" s="1"/>
  <c r="A171" s="1"/>
  <c r="K213"/>
  <c r="F210"/>
  <c r="A174" l="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5" s="1"/>
  <c r="A216" s="1"/>
  <c r="A217" s="1"/>
  <c r="A172"/>
  <c r="F209"/>
  <c r="F216"/>
  <c r="F213" s="1"/>
  <c r="I210" l="1"/>
  <c r="I209" s="1"/>
  <c r="E179"/>
  <c r="I178"/>
  <c r="E178" s="1"/>
  <c r="I216" l="1"/>
  <c r="I213" s="1"/>
  <c r="E213" s="1"/>
  <c r="E210"/>
  <c r="E209" s="1"/>
  <c r="E216" l="1"/>
</calcChain>
</file>

<file path=xl/sharedStrings.xml><?xml version="1.0" encoding="utf-8"?>
<sst xmlns="http://schemas.openxmlformats.org/spreadsheetml/2006/main" count="590" uniqueCount="358">
  <si>
    <t>озеленение</t>
  </si>
  <si>
    <t>№ п/п</t>
  </si>
  <si>
    <t>1.</t>
  </si>
  <si>
    <t>2.</t>
  </si>
  <si>
    <t>3.</t>
  </si>
  <si>
    <t>Адрес объекта</t>
  </si>
  <si>
    <t>Балансодержатель</t>
  </si>
  <si>
    <t>установка осветительного оборудования</t>
  </si>
  <si>
    <t>устройство площадок</t>
  </si>
  <si>
    <t xml:space="preserve">Наименование населенного пункта 
</t>
  </si>
  <si>
    <t>Численность населения, 
чел.</t>
  </si>
  <si>
    <t>Кадастровый номер земельного участка, категория земель</t>
  </si>
  <si>
    <t>укладка покрытий</t>
  </si>
  <si>
    <t>устройство ограждений</t>
  </si>
  <si>
    <t>возведение малых архитектурных форм</t>
  </si>
  <si>
    <t>установка игрового и спортивного оборудования</t>
  </si>
  <si>
    <t xml:space="preserve">оформление и оборудование зданий и сооружений 
</t>
  </si>
  <si>
    <t>устройство пешеходных коммуникаций</t>
  </si>
  <si>
    <t>2017 г.</t>
  </si>
  <si>
    <t>2018 г.</t>
  </si>
  <si>
    <t>2019 г.</t>
  </si>
  <si>
    <t>2020 г.</t>
  </si>
  <si>
    <t>2021 г.</t>
  </si>
  <si>
    <t>2022 г.</t>
  </si>
  <si>
    <t>Планируемые мероприятия по обустройству мест массового отдыха населения (городских парков)</t>
  </si>
  <si>
    <t>Доля парка (по площади) от общего количества мест массового отдыха (городских парков) в населенном пункте,  
%</t>
  </si>
  <si>
    <t>Наличие ПСД и/или дизайн-проекта по обустройству городского парка 
(есть / нет)</t>
  </si>
  <si>
    <t>Общая площадь мест массового пользования (городского парка) в населенном пункте, 
Га</t>
  </si>
  <si>
    <t>Ответственный исполнитель</t>
  </si>
  <si>
    <t>конт. тел.</t>
  </si>
  <si>
    <t xml:space="preserve">Приложение к письму
от ___________ № _____________ </t>
  </si>
  <si>
    <t>Наименование действующего объекта (городского парка)*, нуждающегося в благоустройстве, 
и (или) планируемого 
к строительству (реконструкции) 
в период 2017-2022 годы</t>
  </si>
  <si>
    <t>Форма собственности (региональная/
муниципальная/
частная/
аренда)</t>
  </si>
  <si>
    <t>Категория парка (многофункциональный/специализированный)</t>
  </si>
  <si>
    <t>Площадь городского парка, 
Га</t>
  </si>
  <si>
    <t>Количество единовременных посетителей парка, 
человек</t>
  </si>
  <si>
    <t>в том числе по годам:</t>
  </si>
  <si>
    <t>Общий объем финансовых средств, необходимый для реализации мероприятия, 
тыс. рублей</t>
  </si>
  <si>
    <t>Объем финансовых средств, предусмотренный в местном бюджете, 
тыс. рублей</t>
  </si>
  <si>
    <t>Объем иных финансовых средств (в том числе граждан, организаций и т.д.), 
тыс. рублей</t>
  </si>
  <si>
    <t>Наличие положительного заключения госэкспертизы ПСД, 
(есть/нет/
не требуется)</t>
  </si>
  <si>
    <t xml:space="preserve">Наличие мероприятия в муниципальной программе 
(с указанием НПА, даты его утверждения и номера) </t>
  </si>
  <si>
    <t>* - в соответствии с п. 2 постановления Правительства Российской Федерации от 30.01.2017 № 101 "О предоставлении и распределении в 2017 году субсидий из федерального бюджета бюджетам субъектов Российской Федерации на поддержку обустройства мест массового отдыха населения (городских парков)" под парком понимается озелененная территория многофункционального или специализированного направления рекреационной деятельности, предназначенная для периодического массового отдыха наседения.</t>
  </si>
  <si>
    <t>г. Новоуральск</t>
  </si>
  <si>
    <t>Бульвар им. Н.М. Фоменко (Устройство мемориальной доски Фоменко Н.М. с благоустройством)</t>
  </si>
  <si>
    <t>муниципальная</t>
  </si>
  <si>
    <t>муниципальное казенное учреждение Новоуральского городского округа "Управление городского хозяйства"</t>
  </si>
  <si>
    <t>земли населенных пунктов</t>
  </si>
  <si>
    <t>многофункциональный</t>
  </si>
  <si>
    <t xml:space="preserve"> Аллея Молодежи</t>
  </si>
  <si>
    <t>Перечень мест массового отдыха населения (городских парков), расположенных на территории Муниципального образования НОВОУРАЛЬСКОГО ГОРОДСКОГО ОКРУГА
и нуждающихся в обустройстве (строительстве/реконструкции) в период 2017-2022 годы</t>
  </si>
  <si>
    <t>не требуется</t>
  </si>
  <si>
    <t>МП "Развитие жилищно-коммунального хозяйства и повышение энергетической эффективности в Новоуральском городском округе" на 2017-2022 годы Постановление Администрации НГО от 30.12.2016 года №2949-а</t>
  </si>
  <si>
    <t>Аллея Трудовой Славы</t>
  </si>
  <si>
    <t>установка площадок</t>
  </si>
  <si>
    <t>4.</t>
  </si>
  <si>
    <t xml:space="preserve">инженерная подготовка и защита территории
</t>
  </si>
  <si>
    <t>Аллея Боевой Славы (с установкой памятника жертвам политических репрессий)</t>
  </si>
  <si>
    <t>5.</t>
  </si>
  <si>
    <t>Центральный парк культуры и отдыха</t>
  </si>
  <si>
    <t>г. Новоуральск, ул. Фурманова, 26</t>
  </si>
  <si>
    <t>аренда</t>
  </si>
  <si>
    <t>ООО "ЦПКиО"</t>
  </si>
  <si>
    <t>66:57:0102060:51, земли населенных пунктов</t>
  </si>
  <si>
    <t>6.</t>
  </si>
  <si>
    <t>Сквер Строителей</t>
  </si>
  <si>
    <t>г. Новоуральск, пересечение улиц Свердлова - Фурманова</t>
  </si>
  <si>
    <t>66:57:0102060:154, земли населенных пунктов</t>
  </si>
  <si>
    <t>разработана ПСД</t>
  </si>
  <si>
    <t>г. Новоуральск, ул. Автозаводская</t>
  </si>
  <si>
    <t>г. Новоуральск, ул. Победы</t>
  </si>
  <si>
    <t xml:space="preserve">7. </t>
  </si>
  <si>
    <t>Бульвар ак. Кикоина</t>
  </si>
  <si>
    <t>г. Новоуральск, Бульвар ак. Кикоина</t>
  </si>
  <si>
    <t>нет</t>
  </si>
  <si>
    <t>8.</t>
  </si>
  <si>
    <t>Сквер Белинского</t>
  </si>
  <si>
    <t>г. Новоуральск, ул. Белинского</t>
  </si>
  <si>
    <t xml:space="preserve">9. </t>
  </si>
  <si>
    <t>Сквер по ул. Фурманова</t>
  </si>
  <si>
    <t>г. Новоуральск, ул. Фурманова, 39</t>
  </si>
  <si>
    <t>Сквер по ул. Первомайская</t>
  </si>
  <si>
    <t>10.</t>
  </si>
  <si>
    <t>г. Новоуральск, ул. Первомайская</t>
  </si>
  <si>
    <t>11.</t>
  </si>
  <si>
    <t>Бульвар Первомайский</t>
  </si>
  <si>
    <t>размещение некапитальных нестационарных сооружений</t>
  </si>
  <si>
    <t>разработан дизайн-проект, разработка ПСД планируется в 2017 году</t>
  </si>
  <si>
    <t>№</t>
  </si>
  <si>
    <t>Проблема</t>
  </si>
  <si>
    <t>Задача</t>
  </si>
  <si>
    <t>Наименование мероприятия, объем</t>
  </si>
  <si>
    <t>Отсутствие транспортной инфраструктуры в районе жилой застройки МКР 22Б</t>
  </si>
  <si>
    <t>Обеспечение транспортной инфраструктурой новых жилых районов городского округа</t>
  </si>
  <si>
    <t>Плановый объем финансирования, млн. рублей</t>
  </si>
  <si>
    <t>III. Дорожная деятельность</t>
  </si>
  <si>
    <t>Отсутствие освещения автомобильных дорог</t>
  </si>
  <si>
    <t>Обеспечение освещения автомобильных дорог</t>
  </si>
  <si>
    <t>Отсутствие тротуаров вдоль автомобильных дорог</t>
  </si>
  <si>
    <t>Приведение автомобильных дорог в удовлетворительное транспортно-эксплуатационное состояние</t>
  </si>
  <si>
    <t>Низкие темпы ремонта автомобильных дорог</t>
  </si>
  <si>
    <t>Ремонт автодорог "гостевого маршрута"</t>
  </si>
  <si>
    <t>Неудовлетворительное состояние остановочных комплексов</t>
  </si>
  <si>
    <t>Замена и ремонт остановочных комплексов</t>
  </si>
  <si>
    <t>Неудовлетворительное состояние транспортных и пешеходных мостов</t>
  </si>
  <si>
    <t>Капитальный ремонт транспортных мостов</t>
  </si>
  <si>
    <t>Ремонт пешеходных мостов</t>
  </si>
  <si>
    <t>Приведение остановочных комплексов в удовлетворительное состояние</t>
  </si>
  <si>
    <t>Показатели</t>
  </si>
  <si>
    <t xml:space="preserve">Введение в эксплуатацию 1,2 км автомобильных дорог </t>
  </si>
  <si>
    <t xml:space="preserve">Строительство внутриквартальных проездов в МКР 22Б </t>
  </si>
  <si>
    <t xml:space="preserve">Введение в эксплуатацию площадью 15 393 кв.м внутриквартальных автомобильных дорог </t>
  </si>
  <si>
    <t xml:space="preserve">Ремонт автомобильных дорог </t>
  </si>
  <si>
    <t xml:space="preserve">Устройство освещения на  автомобильных дорогах </t>
  </si>
  <si>
    <t>Реконструкция автомобильной дороги по ул. Савчука  с устройством двух остановок общественного транспорта, тротуарами и освещением</t>
  </si>
  <si>
    <t>Капитальный ремонт 1,6 км автодорог</t>
  </si>
  <si>
    <t>Развитие малоэтажного жилищного строительства</t>
  </si>
  <si>
    <t>II. Жилищный фонд, переселение граждан из аварийного жилья и создание условий для обеспечения жильем отдельных категорий граждан</t>
  </si>
  <si>
    <t>Отсуствие возможности выполнения комплексного капитального ремонта</t>
  </si>
  <si>
    <t>Проведение комплексного капитального ремонта многоквартирных домов (фасады, кровли)</t>
  </si>
  <si>
    <t>Наличие многоквартирных домов с высоким уровнем износа</t>
  </si>
  <si>
    <t>Расселение жилищного фонда, признанного  аварийным и подлежащим сносу</t>
  </si>
  <si>
    <t>Переселение граждан из аварийного жилищного фонда</t>
  </si>
  <si>
    <t xml:space="preserve">Проведение косметического ремонта свободных жилых помещений муниципального жилищного фонда </t>
  </si>
  <si>
    <t>Кадровый дефицит в социальной сфере</t>
  </si>
  <si>
    <t>Предоставление педагогическим и медицинским работникам служебных жилых помещений и жилых помещений на условиях договора коммерческого найма</t>
  </si>
  <si>
    <t xml:space="preserve">Приобретение жилья, находящегося в собственности ООО "Инвестжилстрой"  с рассрочкой платежа на льготных условиях </t>
  </si>
  <si>
    <t>Обеспечение жильем 18 семей</t>
  </si>
  <si>
    <t>Неудовлетворительное состояние  дворовых территорий многоквартирных домов</t>
  </si>
  <si>
    <t>Благоустройство дворовых территорий многоквартирных домов</t>
  </si>
  <si>
    <t>Низкий уровень привлекательности общественных территорий</t>
  </si>
  <si>
    <t>Нарастающий морально-технический износ линейных объектов коммунальной инфраструктуры,  возникновение рисков крупных системных аварий, снижение качества предоставляемых коммунальных услуг</t>
  </si>
  <si>
    <t xml:space="preserve">Обеспечение требуемых гидравлического, статического и температурного режимов работы систем отопления потребителей </t>
  </si>
  <si>
    <t>Сокращение тепловых потерь и минимизации затрат на ремонт и обслуживание объектов</t>
  </si>
  <si>
    <t>Бесперебойное  обеспечение тепловой энергией потребителей при проведении ремонтов и устранении повреждений на магистральных тепловых сетях,  улучшение гидравлического режима районов города</t>
  </si>
  <si>
    <t>Протяженность тепловой сети, введенной в эксплуатацию (60 м)</t>
  </si>
  <si>
    <t>Модернизация и техническое перевооружение сооружений ЦПОВ</t>
  </si>
  <si>
    <t>Организация коммерческого учета воды</t>
  </si>
  <si>
    <t>Модернизация технологического оборудования,  автоматизация технологических процессов системы  водоснабжения</t>
  </si>
  <si>
    <t>Количество объектов, введенных в эксплуатацию после модернизации (3 объекта)</t>
  </si>
  <si>
    <t>Количество объектов, введенных в эксплуатацию после модернизации (4 объекта)</t>
  </si>
  <si>
    <t>Восстановление эксплуатационных свойств очистных сооружений и снижение сбросов загрязняющих веществ</t>
  </si>
  <si>
    <t>Оснащение автоматическими средствами измерения и учёта показателей сбросов загрязняющих веществ</t>
  </si>
  <si>
    <t>Строительство приборного киоска с созданием системы автоматического контроля качества очищенных сточных вод, г. Новоуральск, ул. Центральный проезд, 31</t>
  </si>
  <si>
    <r>
      <rPr>
        <sz val="14"/>
        <color rgb="FF000000"/>
        <rFont val="Times New Roman"/>
        <family val="1"/>
        <charset val="204"/>
      </rPr>
      <t>Замена 17  и ремонт 20</t>
    </r>
    <r>
      <rPr>
        <sz val="14"/>
        <color rgb="FF000000"/>
        <rFont val="Times New Roman"/>
        <family val="1"/>
        <charset val="204"/>
      </rPr>
      <t xml:space="preserve"> остановочных комплексов</t>
    </r>
  </si>
  <si>
    <t>Комплексное развитие незастроенной территории МКР 22Б в г.Новоуральск, строительство объектов инженерной  инфраструктуры, а также объектов благоустройства</t>
  </si>
  <si>
    <t>Модернизация оборудования насосных станций</t>
  </si>
  <si>
    <t>ИТОГО по энергосбережению и развитию коммунального хозяйства</t>
  </si>
  <si>
    <t>Благоустройство дворовых территорий на условиях софинансирования с жителями многоквартирных домов</t>
  </si>
  <si>
    <t>Ремонт дворовых проездов</t>
  </si>
  <si>
    <t>Устройство тротуаров вдоль автомобильных дорог</t>
  </si>
  <si>
    <t>Приведение транспортных и пешеходных мостов в удовлетворительное состояние</t>
  </si>
  <si>
    <t>Удаление старовозрастных экземпляров с последующей заменой, высадка новых</t>
  </si>
  <si>
    <t>ИТОГО по благоустройству территорий:</t>
  </si>
  <si>
    <t>Наличие резервного источника водоснабжения на период ЧС</t>
  </si>
  <si>
    <t>Модернизация оборудования канализационных насосных станций</t>
  </si>
  <si>
    <t>Строительство перемычек  на внутриквартальных  и магистральных тепловых сетях для резервирования объектов магистральных сетей № 1 и 4</t>
  </si>
  <si>
    <t>Мероприятия по экспертизе промышленной безопасности в отношении сетей газораспределения и вспомогательных зданий (сооружений), обеспечивающих газоснабжение потребителей Новоуральского городского округа</t>
  </si>
  <si>
    <t>Повышение инвестиционного климата Новоуральского городского округа</t>
  </si>
  <si>
    <t>Отсутствие резервного источника на период чрезвычайных ситуаций</t>
  </si>
  <si>
    <t>Снижение  количества биоресурсов, зарастание водоема, незаконная ловля биоресурсов (браконьерство)</t>
  </si>
  <si>
    <t xml:space="preserve"> за счет федерального бюджета</t>
  </si>
  <si>
    <t>Модернизация мазутного хозяйства, "Склад ГСМ" III класс опасности, по адресу: г. Новоуральск, ул. Котельная, 2</t>
  </si>
  <si>
    <t xml:space="preserve">Снижение удельного расхода условного топлива на выработку единицы тепловой энергии и теплоносителя </t>
  </si>
  <si>
    <t>Отсутствие подготовленных к застройке земельных участков, обеспеченных коммунальной инфраструктурой</t>
  </si>
  <si>
    <t>Капитальный ремонт многоквартирных домов "гостевого маршрута"</t>
  </si>
  <si>
    <t>Ненадлежащее состояние свободных жилых помещений муниципального жилищного фонда (выморочное имущество, жилые помещения в зданиях бывших общежитий и т.п.), а также мест общего пользования в зданиях бывших общежитий коридорной системы</t>
  </si>
  <si>
    <t>Проведение ремонтных работ в многоквартирных домах с долей муниципального имущества более 25%</t>
  </si>
  <si>
    <t>Капитальный ремонт автодороги по ул. Ленина на участке от ул. Уральской до  ул. Гагарина, включая транспортный мост на пересечении ул. Ленина — ул. Гагарина – ул. Заречная</t>
  </si>
  <si>
    <t>Благоустройство общественных территорий (создание комфортных и безопасных условий)</t>
  </si>
  <si>
    <t>ИТОГО по дорожной деятельности:</t>
  </si>
  <si>
    <t>ИТОГО по жилищнму фонду, переселению граждан из аварийного жилья и созданию условий для обеспечения жильем отдельных категорий граждан:</t>
  </si>
  <si>
    <t>ИТОГО по жилищному строительству:</t>
  </si>
  <si>
    <r>
      <t>Капитальный ремонт автодороги по ул. Свердлова на участке от ул. Первомайской до</t>
    </r>
    <r>
      <rPr>
        <sz val="14"/>
        <rFont val="Calibri"/>
        <family val="2"/>
        <charset val="204"/>
        <scheme val="minor"/>
      </rPr>
      <t xml:space="preserve"> ул. Ольховой,</t>
    </r>
    <r>
      <rPr>
        <sz val="14"/>
        <color theme="1"/>
        <rFont val="Calibri"/>
        <family val="2"/>
        <charset val="204"/>
        <scheme val="minor"/>
      </rPr>
      <t xml:space="preserve"> включая транспортный мост</t>
    </r>
  </si>
  <si>
    <t>Восстановление эксплуатационных свойств котлов ПТВМ по адресу: г. Новоуральск, ул.Котельная, 2</t>
  </si>
  <si>
    <t>Реконструкция и техническое перевооружение котлов ПТВМ-100ст № 2, 3, 4, 5, включая систему топливоснабжения и поверхности нагрева по адресу: г. Новоуральск, ул Котельная, 2</t>
  </si>
  <si>
    <t>Проведение работ по геологическому изучению и воспроизводству минерально-сырьевой базы подземных вод р. Черный Шишим (поисково-оценочные работы для обеспечения резервного источника водоснабжения на период ЧС")</t>
  </si>
  <si>
    <t>Выпуск биоресурсов в Верх-Нейвинское водохранилище, очистка водохранной зоны, проведение рейдовых обследований на предмет нарушения Водного кодекса РФ</t>
  </si>
  <si>
    <t>Реализация концепции озеленения на территории Новоуральского городского округа</t>
  </si>
  <si>
    <t>Предельный возраст древесно-кустарниковой растительности, дефицит зеленых зон</t>
  </si>
  <si>
    <t>План мероприятий по реализации Концепции развития жилищно-коммунального хозяйства на территории Новоуральского городского округа до 2030 года</t>
  </si>
  <si>
    <t>Оздоровление Верх-Нейвинского водохранилища. Уменьшение зарастания водоема (произрастания фитопланктона),повышение привлекательности  источника питьевого и хозяйственно-бытового назначения Новоуральского городского округа, улучшение качества воды</t>
  </si>
  <si>
    <t>IV. Благоустройство территорий</t>
  </si>
  <si>
    <t>V. Экология</t>
  </si>
  <si>
    <t>2025 год</t>
  </si>
  <si>
    <t>2026 год</t>
  </si>
  <si>
    <t>2027 год</t>
  </si>
  <si>
    <t>2028 год</t>
  </si>
  <si>
    <t>2029 год</t>
  </si>
  <si>
    <t>2030 год</t>
  </si>
  <si>
    <t>ВСЕГО:</t>
  </si>
  <si>
    <t>местный бюджет (с учетом наказов избирателей)</t>
  </si>
  <si>
    <t>внебюджетные средства (жителей)</t>
  </si>
  <si>
    <t>местный бюджет</t>
  </si>
  <si>
    <t>областной бюджет</t>
  </si>
  <si>
    <t>Установка или дооснащение узлов учета энергетических ресурсов необходимыми приборами учета, передающим оборудованием.</t>
  </si>
  <si>
    <t>Обеспечение в режиме онлайн мониторинга технических параметров теплоносителя, прогнозирование предаварийных ситуаций для МУП "Водогрейная котельная" (163 объекта). Сведение балансов теплоносителя</t>
  </si>
  <si>
    <t>Обеспечение в режиме онлайн мониторинга технических параметров, прогнозирование предаварийных ситуаций для МУП "Водоканал" (82 объекта). Сведение балансов.</t>
  </si>
  <si>
    <t>Оборудование узлов учета ХВС приборами с использованием дистанционного сбора данных на объектах муниципальных организаций НГО</t>
  </si>
  <si>
    <t>Установка приборов учета ХВС с использованием дистанционного сбора данных на объектах муниципальных организаций НГО.</t>
  </si>
  <si>
    <t>Установка приборов учета ХВС с  дистанционным сбором данных на 104 объектах муниципальных организаций НГО Контроль соблюдения расходов и уменьшение потерь ХВС.</t>
  </si>
  <si>
    <t>Создание, ведение и актуализация единой базы данных приборов учета энергоресурсов муниципальных организаций НГО.</t>
  </si>
  <si>
    <t>Выявление и своевременное информирование обслуживающих организаций и потребителей о возникших нештатных и аварийных ситуациях.</t>
  </si>
  <si>
    <t>В 2025 году разработана рабочая документация на установку узла погодного регулирования МБУК "Публичная библиотека". Создание САРТЭ на объекте МБУК "Публичная библиотека".</t>
  </si>
  <si>
    <t>Установка САРТЭ ( по 4 объекта в год на пять лет. Итого 20)</t>
  </si>
  <si>
    <t>Отсутствие резервного фонда приборов учета коммунальных ресурсов в муниципальных организациях НГО</t>
  </si>
  <si>
    <t>Создание резервного фонда приборов учета энергоресурсов  МУП НГО</t>
  </si>
  <si>
    <t>Создание резервного фонда приборов учета энергоресурсов в количестве (56 приборов различного диаметра)</t>
  </si>
  <si>
    <t xml:space="preserve"> Снятие с производства приборов учета, установленных в узлах учета тепловой энергии муниципальных организаций НГО</t>
  </si>
  <si>
    <t xml:space="preserve">Проведение разработки технических решений и внесение их в проектную документацию с последующей заменой приборов учета на объектах муниципальных организаций НГО </t>
  </si>
  <si>
    <t>Приобретение и установка приборов учета на узлах учета муниципальных организаций НГО</t>
  </si>
  <si>
    <t>Заменена приборов учета на объектах муниципальных организаций НГО (109 объектах)</t>
  </si>
  <si>
    <t>Значительный износ (более 70%) внутренних инженерных сетей муниципальных организаций НГО</t>
  </si>
  <si>
    <t>Приведение внутренних инженерных сетей на объектах муниципальных организаций НГО в надлежащее состояние</t>
  </si>
  <si>
    <t>Приобретение и установка производственной линии по переработке отработанных автомобильных шин</t>
  </si>
  <si>
    <t>Приобретение и установка мусоросжигающего оборудования (мусоросжигающей линии)</t>
  </si>
  <si>
    <t>Подвод газа до объекта размещения (включая разработку ПСД)</t>
  </si>
  <si>
    <t>Приобретение техники для обращения с ТКО</t>
  </si>
  <si>
    <t>устройство мобильного комплекса сортировки мусора</t>
  </si>
  <si>
    <t>Устройство площадок для крупногабаритных отходов (КГО) в домах с мусоропроводной системой</t>
  </si>
  <si>
    <t>Устройство и ремонт площадок для крупногабаритных отходов (КГО) в гаражных массивах</t>
  </si>
  <si>
    <t>Реконструкция контейнерных площадок для ТКО с заглубленными контейнерами на дворовых территориях</t>
  </si>
  <si>
    <t>Ремонт контейнерных площадок для ТКО на землях общего пользования</t>
  </si>
  <si>
    <t>Устройство контейнерных площадок для ТКО в СНП</t>
  </si>
  <si>
    <t>Обеспечение подготовленных к застройке земельных участков коммунальной и транспортной инфраструктурой</t>
  </si>
  <si>
    <t xml:space="preserve">Ввод жилья - 8 000,0 кв.м. Ввод в эксплуатацию 76 индивидуальных жилых домов:1 этап 2024-2027 годы - 28 домов;2 этап 2028-2033 годы - 32 дома;3 этап (2034-2037 годы - 16 домов
</t>
  </si>
  <si>
    <t>внебюджетные средства</t>
  </si>
  <si>
    <t>I. Жилищное строительство</t>
  </si>
  <si>
    <t>Расселение 3 371,7 кв.м жилых помещений, расположенных в многоквартирных домах, признанных аварийными и подлежащих сносу, увеличение доли граждан, переселенных из непригодного жилищного фонда</t>
  </si>
  <si>
    <t xml:space="preserve">Благоустройство общественных территорий </t>
  </si>
  <si>
    <t>внебюджетные средства (АО "ТВЭЛ", АО "УЭХК", жители и организации)</t>
  </si>
  <si>
    <t>Модернизация контактного осветлителя №2 насосно-фильтровальной станции №3 цеха подъема и очистки воды</t>
  </si>
  <si>
    <t>Модернизация сетей водоснабжения: хозяйственно-питьевой водопровод НФС3 и электрокотельной цеха подъема и очистки воды</t>
  </si>
  <si>
    <t xml:space="preserve"> Модернизация зданий насосной станции №2 первого подъема: ретрофит электрооборудования, включая ПИР.</t>
  </si>
  <si>
    <t>Реконструкция НПС-ТП6 на тепломагистрали №1 в районе ул. Комарова, 5б</t>
  </si>
  <si>
    <t xml:space="preserve"> Строительство блочной котельной в районе ул. Загородное шоссе, 4</t>
  </si>
  <si>
    <t>Реконструкция Павильона П-2 (П-1Н, П-2Н) по адресу г.Новоуральск, в районе ул. Подгорная 5. Замена теплоограждающих конструкций, устройство ГПН для ремонта запорной арматуры</t>
  </si>
  <si>
    <t>Осуществление мониторинга узлов учета энергетических узлов учета в режиме онлайн</t>
  </si>
  <si>
    <t>Установка САРТЭ, включая разработку ПСД</t>
  </si>
  <si>
    <t xml:space="preserve">VI. Энергосбережение и развитие коммунального хозяйства  </t>
  </si>
  <si>
    <t>Снижение объема энергопотребления на сетях наружного освещения Новоуральского городского округа</t>
  </si>
  <si>
    <t xml:space="preserve"> Выполнение работ по ремонту объектов наружного освещения с заменой светильников ртутного и натриевого типа на светодиодные </t>
  </si>
  <si>
    <t>Износ сетей наружного освещения на территории Новоуральского городского округа</t>
  </si>
  <si>
    <t>Строительство водовода от ул. Шевченко до границ индустриального парка "Новоуральский" (площадки ТОР "Новоуральск").
Строительство напорного коллектора от границ индустриального парка "Новоуральский" (площадка ТОР "Новоуральск") до очистных сооружений МУП "Водоканал"</t>
  </si>
  <si>
    <t>Отсутсвие инженерной инфраструктуры до границ индустриального парка "Новоуральский" (площадки ТОР "Новоуральск")</t>
  </si>
  <si>
    <t xml:space="preserve">Высокий уровень износа очистных сооружений, несоответсвие качества очищенных и обеззараженных сточных вод требованиям законодательства и нормативам допустимых сбросов, установленных для МУП «Водоканал» </t>
  </si>
  <si>
    <t>Реконструкция здания станции перекачки фекальных вод № 1а ЦОБС, расположенного по адресу: Свердловская область, г. Новоуральск, Центральный проезд, 23</t>
  </si>
  <si>
    <t>Модернизация оборудования воздуходувной станции очистных сооружений в городе Новоуральске, Свердловской области, Центральный проезд, дом 31 строение 4</t>
  </si>
  <si>
    <t xml:space="preserve">Модернизация аэрационной системы аэротенка №1 и №2 с водоизмерительным лотком и системой аэрации </t>
  </si>
  <si>
    <t>Установка узлов коммерческого учета холодного водоснабжения на границе балансовой принадлежности с АО «УЭХК» по водоводу ДУ800 «Восточный ввод». Строительствр приборного киоска коммерческого узла учета ПХВ Ду 800 «Восточный ввод» в районе камеры К-126.</t>
  </si>
  <si>
    <t>Необходимость приведения объектов теплоснабжения в состояние, соответствующее законодательству</t>
  </si>
  <si>
    <t>Необходимость приведения объектов водоснабжения в состояние, соответствующее законодательству</t>
  </si>
  <si>
    <t>Отсутствие документов, подтверждающих безопасность объектовгазового хозяйства, находящихся в муниципальной собственности</t>
  </si>
  <si>
    <t>Обеспечение промышленной безопасности объектов, находящихся в муниципальной собственности</t>
  </si>
  <si>
    <t>Количество объектов, введенных в эксплуатацию после реконструкции (1 объект)</t>
  </si>
  <si>
    <t>Количество объектов, введенных в эксплуатацию (1 объект)</t>
  </si>
  <si>
    <t>Количество объектов, введенных в эксплуатацию (2 объекта)</t>
  </si>
  <si>
    <t xml:space="preserve">Введение в эксплуатацию павильона П-2 (П-1Н, П-2Н) по адресу г.Новоуральск, в районе ул. Подгорная 5.после реконструкции </t>
  </si>
  <si>
    <t>Введение в эксплуатацию  НПС-ТП6 на тепломагистрали №1 в районе ул. Комарова, 5б после реконструкции</t>
  </si>
  <si>
    <t>Введение в эксплуатацию котлов ПТВМ-100ст № 2, 3, 4, 5, включая систему топливоснабжения и поверхности нагрева по адресу: г. Новоуральск, ул Котельная, 2 после реконструции и технического перевооружения</t>
  </si>
  <si>
    <t xml:space="preserve">Введение в эксплуатацию "Склада ГСМ" III класс опасности, по адресу: г. Новоуральск, ул. Котельная, 2 после модернизации </t>
  </si>
  <si>
    <t>Введение в эксплуатацию контактного осветлителя №2 насосно-фильтровальной станции №3 цеха подъема и очистки воды после модернизации</t>
  </si>
  <si>
    <t>Введение в эксплуатацию зданий насосной станции №2 первого подъема: ретрофит электрооборудования после модернизации</t>
  </si>
  <si>
    <t xml:space="preserve"> Получение заключения экспертизы промышленной безопасности в отношении сетей газораспределения и вспомогательных зданий (сооружений), обеспечивающих газоснабжение потребителей Новоуральского городского округа</t>
  </si>
  <si>
    <t>Обеспечение жильем 63 специалистов образовательных и медицинских учреждений, учреждений культуры</t>
  </si>
  <si>
    <t>Введение в эксплуатацию блочной котельной в районе ул. Загородное шоссе, 4</t>
  </si>
  <si>
    <t>введение в эксплуатацию 2,5 км газопровода</t>
  </si>
  <si>
    <t>Посадка новых  и замена старых деревьев и кустарников</t>
  </si>
  <si>
    <t>Устройство контейнерных площадок в прибрежной зоне Верх-Нейвинского водохранилища, включая разработку ПСД</t>
  </si>
  <si>
    <t>Приведение  полигона ТБО в с. Тарасково в соответствие с действующим законодательством</t>
  </si>
  <si>
    <t xml:space="preserve">Обустройство новых карт полигона ТБО Заплотное шоссе, 4, в том числе разработка ПСД </t>
  </si>
  <si>
    <t xml:space="preserve">Не соответствие полигонов требованиям действующего законодательства, риски приостановления деятельности </t>
  </si>
  <si>
    <t>Приведение полигонов в соответствии с требованиями действующего законодательства</t>
  </si>
  <si>
    <t>Приведение двух полигонов  в соответствии с требованиями действующего законодательства</t>
  </si>
  <si>
    <t>ремонт 17 контейнерных площадок, расположеных на землях общего пользования</t>
  </si>
  <si>
    <t>Замена ветхих инженерных сетей на объектах муниципальных организаций НГО</t>
  </si>
  <si>
    <t>Замена ветхих инженерных сетей (сети холодного водоснабжения, горячего водоснабжения, отопления, канализация) на 20 объектах муниципальных организаций НГО</t>
  </si>
  <si>
    <t>ВСЕГО по Концепции:</t>
  </si>
  <si>
    <t>Итого по Экологии</t>
  </si>
  <si>
    <t>Организация переработки вторичных отходов</t>
  </si>
  <si>
    <t>Отсутствие переработки вторичных отходов</t>
  </si>
  <si>
    <t>Недостаточное количество техники для содержания полигона в соответствии с действующим законодательством</t>
  </si>
  <si>
    <t>Обеспечение полигона ООО "Экополигон-Н" необходимой техникой</t>
  </si>
  <si>
    <t>Отсутствие необходимого количества контейнерных площадок и неудовлетворительное состояние сущетсвующих контейнерных площадок</t>
  </si>
  <si>
    <t>Устройство необходимых контейнерных площадок и приведение существующих в надлежащее состояние</t>
  </si>
  <si>
    <t>Устройство 5 контейнеров-сеток</t>
  </si>
  <si>
    <t>Устройство 12 контейнерных площадок</t>
  </si>
  <si>
    <t xml:space="preserve"> Реконструкция 56 существующих контейнерных площадок на придомовых территориях  с заменой заглубленных контейнеров на евро-контейнеры. Реконструкция контейнерной площадки по адресу ул. Гагарина, 5 (пилотный проект в 2026 году).</t>
  </si>
  <si>
    <t>Устройство 8 контейнерных площадок (Домик рыбака и охотника, Зелёный мыс, Городской пляж, Веревкин угол)</t>
  </si>
  <si>
    <t>Устройство 4 контейнерных площадок (д. Елани ул. Калинина, 1, д. Починок, ул. Школьная, 1, с. Тарасково, ул. Школьная, 9)</t>
  </si>
  <si>
    <t>Устройство тротуаров</t>
  </si>
  <si>
    <t>Введение в эксплуатацию тротуаров протяженностью 2,2 км</t>
  </si>
  <si>
    <t xml:space="preserve">капитальный ремонт 4 транспортных мостов </t>
  </si>
  <si>
    <t xml:space="preserve">Устройство контейнерных площадок на расширении кладбища </t>
  </si>
  <si>
    <t>Устройство 4-х контейнерных площадок</t>
  </si>
  <si>
    <t>Приведение 2-х существующих контейнерных площадок в соответствии с СанПином (контейнекрные площадки в гаражном массиве за Техникумом).</t>
  </si>
  <si>
    <t xml:space="preserve">Приобретение 5 единиц техники </t>
  </si>
  <si>
    <t>Устройство площадок для установки контейнеров - сеток для сбора отработанных автомобильных шин, а также установка контейнеров - сеток</t>
  </si>
  <si>
    <t>Выпуск до 2026 года в соответствии с Отчетом Урал НИРО. Выпущено мальков: в 2023-53 тыс.- белый амур, сазан; 2024-43 тыс.-белый толстолобик, сазан (средства МУП "Водоканал", АО "УЭХК")</t>
  </si>
  <si>
    <t>ремонт 22 пешеходных мостов</t>
  </si>
  <si>
    <t>Ремонт тротуаров и лестниц</t>
  </si>
  <si>
    <t>Приведение тротуаров в удовлетворительное транпортно-эксплуатационное состояние</t>
  </si>
  <si>
    <t>Неудовлетворительное состояние тротуаров</t>
  </si>
  <si>
    <t>Обеспечение транспортной и инженерной инфраструктурой 169 земельных участков, предназначенных для индивидуального жилищного строительства, предоставленных многодетным семьям, военнослужащим и инвалидам.</t>
  </si>
  <si>
    <t xml:space="preserve">Обустройство  инженерной инфраструктурой земельных участков (вододоснабжение, водоотведение)   с.Тарасково в районе ул. Ленина (43 уч), обустройство транспортной и инженерной инфраструктурой земельных участков (вододоснабжение, водоотведение) ул. Кирова (32 уч), д.Починок в районе Юго-западного района (94 уч), включая разработку проектно-сметной документации </t>
  </si>
  <si>
    <t>Освещение  11 автомобильных дорог общей протяженностью 14 км</t>
  </si>
  <si>
    <t>Ремонт тротуаров 25 тыс.кв.м.</t>
  </si>
  <si>
    <t>Приобретение дорожно-строительной техники МКУ "ДКС"</t>
  </si>
  <si>
    <t>Обновление парка техники МКУ "ДКС"</t>
  </si>
  <si>
    <t>Износ парка техники МКУ "ДКС"</t>
  </si>
  <si>
    <t>Нарушение сроков вывоза ТКО региональным оператором</t>
  </si>
  <si>
    <t>Приобретение мусоровозов для ООО "Экополигон-Н"</t>
  </si>
  <si>
    <t>Приобретение 16 мусоровозов</t>
  </si>
  <si>
    <t xml:space="preserve">Обеспечение своевременного вывоза ТКО  </t>
  </si>
  <si>
    <t>Протяженность сетей наружного освещения, на которых выполнен ремонт с заменой светильников на светодиодные (16,8 км)</t>
  </si>
  <si>
    <t>Создание и техническое сопровождение личных кабинетов для представителей муниципальных учреждений НГО (113 объектов).</t>
  </si>
  <si>
    <t>Недостаточный уровень благоустройства городского и сельских кладбищ, отсутствие подготовленных участков под захоронения, в том числе урн</t>
  </si>
  <si>
    <t xml:space="preserve">Благоустройство городского и сельских кладбищ </t>
  </si>
  <si>
    <t>Приведение в надлежащее состяние благоустройства городского и сельских кладбищ</t>
  </si>
  <si>
    <t>Приведение в надлежащее состояние дворовых проездов ежегодно не менее 16 проездов в год</t>
  </si>
  <si>
    <t>Благоустройство не менее 2-х дворовых территорий многоквартирных домов</t>
  </si>
  <si>
    <t>благоустройство территорий городского и сельских кладбищ ежегодно не менее 1,5 га</t>
  </si>
  <si>
    <t xml:space="preserve">Реконструкция, капитальный ремонт и модернизация    участков тепловых сетей, водопроводных сетей и сетей водоотведения </t>
  </si>
  <si>
    <t>Повышение надежности  и улучшение качества теплоснабжения, водоснабжения и водоотведения</t>
  </si>
  <si>
    <t>Строительство газопровода для обеспечения тепловой и электрической энергией объектов ЦПОВ по адресу: г.Новоуральск, Загородное шоссе, 9, в том числе разработка ПСД</t>
  </si>
  <si>
    <t>Введение в эксплуатацию блочно-модульной газовой котельной с газопоршневыми установками  по адресу: г.Новоуральск, Загородное шоссе, 9</t>
  </si>
  <si>
    <t>Строительство блочно-модульной газовой котельной с газопоршневыми установками для объектов ЦПОВ  по адресу: г.Новоуральск, Загородное шоссе, 9</t>
  </si>
  <si>
    <t xml:space="preserve">внебюджетные средства </t>
  </si>
  <si>
    <t>Протяженность сети водоснабжения, введенная в эксплуатацию после модернизации (119 м), ул. Загородное шоссе 9</t>
  </si>
  <si>
    <t>Введение в эксплуатацию приборного киоска коммерческого узла учета ПХВ Ду 800 «Восточный ввод» в районе камеры К-126</t>
  </si>
  <si>
    <t>Модернизация информационных, автоматизированных  систем учета энергоресурсов МУП "Водоканал" и МУП "Водогрейная котельная"</t>
  </si>
  <si>
    <t>федеральный бюджет</t>
  </si>
  <si>
    <t>Количество модернизированного оборудования воздуходувной станции очистных сооружений в городе Новоуральск (1 объект)</t>
  </si>
  <si>
    <t>Количество объектов, введенных в эксплуатацию после реконструкции (3 сооружения )</t>
  </si>
  <si>
    <t>Реконструкция аэротенков ул. Центральный проезд 31, включая ПИР</t>
  </si>
  <si>
    <t>ПИР на реконструкцию очистных сооружений канализации г.Новоуральска: строительство здания решеток</t>
  </si>
  <si>
    <t>проведение ПИР</t>
  </si>
  <si>
    <t>Количество объектов, введенных в эксплуатацию после модернизации (2 сооружения)</t>
  </si>
  <si>
    <t xml:space="preserve">Обустройство резервного источника питьевого и хозяйственно-бытового водоснабжения  на период чрезвычайной ситуации </t>
  </si>
  <si>
    <t>Проведение работ по геологическому изучению и воспроизводству минерально-сырьевой базы подземных вод в районе Верх-Нейвинского водохранилища (поисково-оценочные работы для обеспечения резервного источника водоснабжения на период ЧС")</t>
  </si>
  <si>
    <t>за счет областного бюджета</t>
  </si>
  <si>
    <t>Количество отремонтировнных МКД на участке "гостевого маршрута" (14 кровель, 12 фасадов).</t>
  </si>
  <si>
    <t>Проведение косметического ремонта свободных жилых помещений муниципального жилищного фонда 73 жилых помещений</t>
  </si>
  <si>
    <t>Ремонт помещений общего пользования в многоквартирных домах Свердлова, 1; Комсомольская, 6</t>
  </si>
  <si>
    <t>Ремонт "гостевого маршрута" 6,8 км</t>
  </si>
  <si>
    <t>Ремонт автодорог в объеме не менее 4 км  ежегодно</t>
  </si>
  <si>
    <t xml:space="preserve">благоустройство общественных территорий, не менее двух территории в год </t>
  </si>
  <si>
    <t xml:space="preserve">Протяженность тепловых сетей, введенных в эксплуатацию после реконструкции, модернизации (капитального ремонта) - 23,98 км, водопроводных сетей - 25,9 км, сетей водоотведения - 6,5 км  
</t>
  </si>
  <si>
    <t>Замена вводов теплоснабжения, водоснабжения в многоквартирных домах</t>
  </si>
  <si>
    <t xml:space="preserve">замена ежегодно 0,7 км вводов теплоснабжения,  водоснабжения  в многоквартирных домах
</t>
  </si>
  <si>
    <t>Приложение к Концепции развития ЖКХ на территории НГО до 2030 года</t>
  </si>
  <si>
    <t xml:space="preserve">                                                                 Создание условий для улучшения жилищных условий отдельных категорий граждан (педагогические и медицинские работники)</t>
  </si>
  <si>
    <t>Отсутствие единой автоматической информационно-измерительной системы для мониторинга узлов учета энергетических ресурсов</t>
  </si>
  <si>
    <t>Обеспечение единого цифрового поля с достоверными данными по приборам учета коммунальных ресурсов на объектах муниципальных организаций НГО</t>
  </si>
  <si>
    <t>Проведение мониторинга данных по приборам учета коммунальных ресурсов на объектах муниципальных организаций НГО</t>
  </si>
  <si>
    <t>Проведение обследования объектов муниципальных организаций НГО на предмет целесообразности установки автоматических систем погодного регулирования тепловых пунктов</t>
  </si>
  <si>
    <t>Отсутствие на объектах муниципальных организаций НГО систем автоматического погодного регулирования теплового пункта(САРТЭ)</t>
  </si>
  <si>
    <t>Беспрерывная работа узлов учета энергоресурсов в муниципальных организациях  НГО</t>
  </si>
</sst>
</file>

<file path=xl/styles.xml><?xml version="1.0" encoding="utf-8"?>
<styleSheet xmlns="http://schemas.openxmlformats.org/spreadsheetml/2006/main">
  <numFmts count="3">
    <numFmt numFmtId="164" formatCode="#,##0.0"/>
    <numFmt numFmtId="165" formatCode="0.0"/>
    <numFmt numFmtId="166" formatCode="0.0%"/>
  </numFmts>
  <fonts count="13">
    <font>
      <sz val="11"/>
      <color theme="1"/>
      <name val="Calibri"/>
      <family val="2"/>
      <charset val="204"/>
      <scheme val="minor"/>
    </font>
    <font>
      <sz val="10"/>
      <name val="Arial Cyr"/>
      <charset val="204"/>
    </font>
    <font>
      <sz val="12"/>
      <color theme="1"/>
      <name val="Times New Roman"/>
      <family val="1"/>
      <charset val="204"/>
    </font>
    <font>
      <b/>
      <sz val="12"/>
      <color theme="1"/>
      <name val="Times New Roman"/>
      <family val="1"/>
      <charset val="204"/>
    </font>
    <font>
      <sz val="10"/>
      <color theme="1"/>
      <name val="Times New Roman"/>
      <family val="1"/>
      <charset val="204"/>
    </font>
    <font>
      <sz val="14"/>
      <color theme="1"/>
      <name val="Calibri"/>
      <family val="2"/>
      <charset val="204"/>
      <scheme val="minor"/>
    </font>
    <font>
      <sz val="14"/>
      <color rgb="FF000000"/>
      <name val="Times New Roman"/>
      <family val="1"/>
      <charset val="204"/>
    </font>
    <font>
      <sz val="14"/>
      <color theme="1"/>
      <name val="Calibri"/>
      <family val="2"/>
      <charset val="204"/>
      <scheme val="minor"/>
    </font>
    <font>
      <b/>
      <sz val="16"/>
      <color theme="1"/>
      <name val="Calibri"/>
      <family val="2"/>
      <charset val="204"/>
      <scheme val="minor"/>
    </font>
    <font>
      <b/>
      <sz val="14"/>
      <color theme="1"/>
      <name val="Calibri"/>
      <family val="2"/>
      <charset val="204"/>
      <scheme val="minor"/>
    </font>
    <font>
      <sz val="14"/>
      <name val="Calibri"/>
      <family val="2"/>
      <charset val="204"/>
      <scheme val="minor"/>
    </font>
    <font>
      <sz val="8"/>
      <name val="Calibri"/>
      <family val="2"/>
      <charset val="204"/>
      <scheme val="minor"/>
    </font>
    <font>
      <b/>
      <sz val="18"/>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rgb="FF000000"/>
      </left>
      <right style="hair">
        <color rgb="FF000000"/>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style="hair">
        <color rgb="FF000000"/>
      </bottom>
      <diagonal/>
    </border>
    <border>
      <left style="hair">
        <color rgb="FF000000"/>
      </left>
      <right style="hair">
        <color rgb="FF000000"/>
      </right>
      <top/>
      <bottom/>
      <diagonal/>
    </border>
  </borders>
  <cellStyleXfs count="2">
    <xf numFmtId="0" fontId="0" fillId="0" borderId="0"/>
    <xf numFmtId="0" fontId="1" fillId="0" borderId="0"/>
  </cellStyleXfs>
  <cellXfs count="98">
    <xf numFmtId="0" fontId="0" fillId="0" borderId="0" xfId="0"/>
    <xf numFmtId="0" fontId="2" fillId="0" borderId="0" xfId="0" applyFont="1" applyAlignment="1">
      <alignment horizontal="center" vertical="top" wrapText="1"/>
    </xf>
    <xf numFmtId="0" fontId="3" fillId="0" borderId="0" xfId="0" applyFont="1" applyAlignment="1">
      <alignment horizontal="center" vertical="top" wrapText="1"/>
    </xf>
    <xf numFmtId="0" fontId="2" fillId="0" borderId="1" xfId="0" applyFont="1" applyBorder="1" applyAlignment="1">
      <alignment horizontal="center" vertical="top" wrapText="1"/>
    </xf>
    <xf numFmtId="0" fontId="2" fillId="0" borderId="0" xfId="0" applyFont="1" applyAlignment="1">
      <alignmen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4" fillId="0" borderId="1" xfId="0" applyFont="1" applyBorder="1" applyAlignment="1">
      <alignment horizontal="center" vertical="top" wrapText="1"/>
    </xf>
    <xf numFmtId="164" fontId="4" fillId="0" borderId="1" xfId="0" applyNumberFormat="1" applyFont="1" applyBorder="1" applyAlignment="1">
      <alignment horizontal="center" vertical="top" wrapText="1"/>
    </xf>
    <xf numFmtId="166" fontId="2" fillId="0" borderId="1" xfId="0" applyNumberFormat="1" applyFont="1" applyBorder="1" applyAlignment="1">
      <alignment horizontal="center" vertical="top" wrapText="1"/>
    </xf>
    <xf numFmtId="3" fontId="2" fillId="0" borderId="1" xfId="0" applyNumberFormat="1" applyFont="1" applyBorder="1" applyAlignment="1">
      <alignment horizontal="center" vertical="top" wrapText="1"/>
    </xf>
    <xf numFmtId="0" fontId="5" fillId="0" borderId="0" xfId="0" applyFont="1" applyAlignment="1">
      <alignment horizontal="center" vertical="center" wrapText="1"/>
    </xf>
    <xf numFmtId="0" fontId="7" fillId="0" borderId="0" xfId="0" applyFont="1" applyAlignment="1">
      <alignment horizontal="center" vertical="center" wrapText="1"/>
    </xf>
    <xf numFmtId="165" fontId="7"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165" fontId="9" fillId="0" borderId="8" xfId="0" applyNumberFormat="1" applyFont="1" applyBorder="1" applyAlignment="1">
      <alignment horizontal="center" vertical="center" wrapText="1"/>
    </xf>
    <xf numFmtId="165" fontId="5" fillId="0" borderId="8" xfId="0" applyNumberFormat="1" applyFont="1" applyBorder="1" applyAlignment="1">
      <alignment horizontal="center" vertical="center" wrapText="1"/>
    </xf>
    <xf numFmtId="164" fontId="9" fillId="0" borderId="8" xfId="0" applyNumberFormat="1" applyFont="1" applyBorder="1" applyAlignment="1">
      <alignment horizontal="center" vertical="center" wrapText="1"/>
    </xf>
    <xf numFmtId="0" fontId="9" fillId="0" borderId="8" xfId="0" applyFont="1" applyBorder="1" applyAlignment="1">
      <alignment horizontal="left" wrapText="1"/>
    </xf>
    <xf numFmtId="0" fontId="9" fillId="0" borderId="8" xfId="0" applyFont="1" applyBorder="1" applyAlignment="1">
      <alignment horizontal="left"/>
    </xf>
    <xf numFmtId="0" fontId="9" fillId="0" borderId="8" xfId="0" applyFont="1" applyBorder="1"/>
    <xf numFmtId="0" fontId="9" fillId="0" borderId="8" xfId="0" applyFont="1" applyBorder="1" applyAlignment="1">
      <alignment horizontal="center"/>
    </xf>
    <xf numFmtId="0" fontId="9" fillId="0" borderId="8" xfId="0" applyFont="1" applyBorder="1" applyAlignment="1">
      <alignment vertical="center" wrapText="1"/>
    </xf>
    <xf numFmtId="165" fontId="9" fillId="0" borderId="8" xfId="0" applyNumberFormat="1" applyFont="1" applyBorder="1"/>
    <xf numFmtId="0" fontId="9" fillId="0" borderId="9" xfId="0" applyFont="1" applyBorder="1" applyAlignment="1">
      <alignment vertical="center" wrapText="1"/>
    </xf>
    <xf numFmtId="4" fontId="5" fillId="0" borderId="8"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164" fontId="5" fillId="2" borderId="8" xfId="0" applyNumberFormat="1" applyFont="1" applyFill="1" applyBorder="1" applyAlignment="1">
      <alignment horizontal="center" vertical="center" wrapText="1"/>
    </xf>
    <xf numFmtId="2" fontId="5" fillId="0" borderId="8" xfId="0" applyNumberFormat="1" applyFont="1" applyBorder="1" applyAlignment="1">
      <alignment horizontal="center" vertical="center" wrapText="1"/>
    </xf>
    <xf numFmtId="2" fontId="5" fillId="2" borderId="8" xfId="0" applyNumberFormat="1" applyFont="1" applyFill="1" applyBorder="1" applyAlignment="1">
      <alignment horizontal="center" vertical="center" wrapText="1"/>
    </xf>
    <xf numFmtId="165" fontId="5" fillId="2" borderId="8" xfId="0" applyNumberFormat="1" applyFont="1" applyFill="1" applyBorder="1" applyAlignment="1">
      <alignment horizontal="center" vertical="center" wrapText="1"/>
    </xf>
    <xf numFmtId="164" fontId="7" fillId="0" borderId="8" xfId="0" applyNumberFormat="1" applyFont="1" applyBorder="1" applyAlignment="1">
      <alignment horizontal="center" vertical="center" wrapText="1"/>
    </xf>
    <xf numFmtId="0" fontId="12" fillId="0" borderId="8" xfId="0" applyFont="1" applyBorder="1" applyAlignment="1">
      <alignment horizontal="center" vertical="center" wrapText="1"/>
    </xf>
    <xf numFmtId="165" fontId="9" fillId="2" borderId="8" xfId="0" applyNumberFormat="1" applyFont="1" applyFill="1" applyBorder="1" applyAlignment="1">
      <alignment horizontal="center" vertical="center" wrapText="1"/>
    </xf>
    <xf numFmtId="0" fontId="5" fillId="0" borderId="0" xfId="0" applyFont="1" applyAlignment="1">
      <alignment horizontal="center" vertical="center" wrapText="1"/>
    </xf>
    <xf numFmtId="0" fontId="5" fillId="2" borderId="8" xfId="0" applyFont="1" applyFill="1" applyBorder="1" applyAlignment="1">
      <alignment horizontal="center" vertical="center" wrapText="1"/>
    </xf>
    <xf numFmtId="0" fontId="9" fillId="0" borderId="8" xfId="0" applyFont="1" applyBorder="1" applyAlignment="1">
      <alignment horizontal="center" vertical="center" wrapText="1"/>
    </xf>
    <xf numFmtId="0" fontId="5" fillId="0" borderId="8" xfId="0" applyFont="1" applyBorder="1" applyAlignment="1">
      <alignment horizontal="center" vertical="center" wrapText="1"/>
    </xf>
    <xf numFmtId="165" fontId="7" fillId="0" borderId="8"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9" fillId="0" borderId="8" xfId="0" applyFont="1" applyBorder="1" applyAlignment="1">
      <alignment horizontal="center" wrapText="1"/>
    </xf>
    <xf numFmtId="0" fontId="9" fillId="0" borderId="8" xfId="0" applyFont="1" applyBorder="1" applyAlignment="1">
      <alignment horizontal="left" vertical="center" wrapText="1"/>
    </xf>
    <xf numFmtId="0" fontId="5" fillId="0" borderId="8" xfId="0" applyFont="1" applyBorder="1" applyAlignment="1">
      <alignment horizontal="center" vertical="center" wrapText="1"/>
    </xf>
    <xf numFmtId="0" fontId="7" fillId="0" borderId="8" xfId="0" applyFont="1" applyBorder="1" applyAlignment="1">
      <alignment horizontal="center" vertical="center" wrapText="1"/>
    </xf>
    <xf numFmtId="0" fontId="9" fillId="0" borderId="8" xfId="0" applyFont="1" applyBorder="1" applyAlignment="1">
      <alignment horizontal="center" vertical="center" wrapText="1"/>
    </xf>
    <xf numFmtId="165" fontId="7" fillId="0" borderId="8" xfId="0" applyNumberFormat="1" applyFont="1" applyBorder="1" applyAlignment="1">
      <alignment horizontal="center" vertical="center" wrapText="1"/>
    </xf>
    <xf numFmtId="0" fontId="0" fillId="0" borderId="8" xfId="0" applyBorder="1" applyAlignment="1">
      <alignment horizontal="center" vertical="center" wrapText="1"/>
    </xf>
    <xf numFmtId="164" fontId="9" fillId="2" borderId="8" xfId="0" applyNumberFormat="1" applyFont="1" applyFill="1" applyBorder="1" applyAlignment="1">
      <alignment horizontal="center" vertical="center" wrapText="1"/>
    </xf>
    <xf numFmtId="0" fontId="5" fillId="0" borderId="8" xfId="0" applyFont="1" applyBorder="1" applyAlignment="1">
      <alignment horizontal="center" vertical="top" wrapText="1"/>
    </xf>
    <xf numFmtId="0" fontId="2" fillId="0" borderId="0" xfId="0" applyFont="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7" xfId="0" applyFont="1" applyBorder="1" applyAlignment="1">
      <alignment horizontal="center" vertical="top" wrapText="1"/>
    </xf>
    <xf numFmtId="0" fontId="2" fillId="0" borderId="2" xfId="0" applyFont="1" applyBorder="1" applyAlignment="1">
      <alignment horizontal="center" vertical="top" wrapText="1"/>
    </xf>
    <xf numFmtId="0" fontId="2" fillId="0" borderId="4" xfId="0" applyFont="1" applyBorder="1" applyAlignment="1">
      <alignment horizontal="center" vertical="top" wrapText="1"/>
    </xf>
    <xf numFmtId="0" fontId="2" fillId="0" borderId="3" xfId="0" applyFont="1" applyBorder="1" applyAlignment="1">
      <alignment horizontal="center" vertical="top" wrapText="1"/>
    </xf>
    <xf numFmtId="3" fontId="2" fillId="0" borderId="2" xfId="0" applyNumberFormat="1" applyFont="1" applyBorder="1" applyAlignment="1">
      <alignment horizontal="center" vertical="top" wrapText="1"/>
    </xf>
    <xf numFmtId="3" fontId="2" fillId="0" borderId="4" xfId="0" applyNumberFormat="1" applyFont="1" applyBorder="1" applyAlignment="1">
      <alignment horizontal="center" vertical="top" wrapText="1"/>
    </xf>
    <xf numFmtId="3" fontId="2" fillId="0" borderId="3" xfId="0" applyNumberFormat="1" applyFont="1" applyBorder="1" applyAlignment="1">
      <alignment horizontal="center"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4" fillId="0" borderId="2" xfId="0" applyFont="1" applyBorder="1" applyAlignment="1">
      <alignment horizontal="center" vertical="top" wrapText="1"/>
    </xf>
    <xf numFmtId="0" fontId="4" fillId="0" borderId="4" xfId="0" applyFont="1" applyBorder="1" applyAlignment="1">
      <alignment horizontal="center" vertical="top" wrapText="1"/>
    </xf>
    <xf numFmtId="0" fontId="4" fillId="0" borderId="3" xfId="0" applyFont="1" applyBorder="1" applyAlignment="1">
      <alignment horizontal="center" vertical="top" wrapText="1"/>
    </xf>
    <xf numFmtId="166" fontId="2" fillId="0" borderId="2" xfId="0" applyNumberFormat="1" applyFont="1" applyBorder="1" applyAlignment="1">
      <alignment horizontal="center" vertical="top" wrapText="1"/>
    </xf>
    <xf numFmtId="166" fontId="2" fillId="0" borderId="4" xfId="0" applyNumberFormat="1" applyFont="1" applyBorder="1" applyAlignment="1">
      <alignment horizontal="center" vertical="top" wrapText="1"/>
    </xf>
    <xf numFmtId="166" fontId="2" fillId="0" borderId="3"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3" xfId="0" applyNumberFormat="1" applyFont="1" applyBorder="1" applyAlignment="1">
      <alignment horizontal="center" vertical="top" wrapText="1"/>
    </xf>
    <xf numFmtId="165" fontId="2" fillId="0" borderId="2" xfId="0" applyNumberFormat="1" applyFont="1" applyBorder="1" applyAlignment="1">
      <alignment horizontal="center" vertical="top" wrapText="1"/>
    </xf>
    <xf numFmtId="165" fontId="2" fillId="0" borderId="4" xfId="0" applyNumberFormat="1" applyFont="1" applyBorder="1" applyAlignment="1">
      <alignment horizontal="center" vertical="top" wrapText="1"/>
    </xf>
    <xf numFmtId="164" fontId="4" fillId="0" borderId="1" xfId="0" applyNumberFormat="1" applyFont="1" applyBorder="1" applyAlignment="1">
      <alignment horizontal="center" vertical="top"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8" xfId="0" applyFont="1" applyBorder="1" applyAlignment="1">
      <alignment horizontal="center" vertical="top" wrapText="1"/>
    </xf>
    <xf numFmtId="0" fontId="7" fillId="0" borderId="8" xfId="0" applyFont="1" applyBorder="1" applyAlignment="1">
      <alignment horizontal="center" vertical="top" wrapText="1"/>
    </xf>
    <xf numFmtId="0" fontId="7" fillId="0" borderId="8" xfId="0" applyFont="1" applyBorder="1" applyAlignment="1">
      <alignment horizontal="center" vertical="center" wrapText="1"/>
    </xf>
    <xf numFmtId="0" fontId="5" fillId="2" borderId="8" xfId="0"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8" xfId="0" applyFont="1" applyBorder="1" applyAlignment="1">
      <alignment horizontal="center" vertical="center" wrapText="1"/>
    </xf>
    <xf numFmtId="0" fontId="6" fillId="0" borderId="8" xfId="0" applyFont="1" applyBorder="1" applyAlignment="1">
      <alignment horizontal="center" vertical="center" wrapText="1"/>
    </xf>
    <xf numFmtId="0" fontId="8" fillId="0" borderId="8" xfId="0" applyFont="1" applyBorder="1" applyAlignment="1">
      <alignment horizontal="center" vertical="center" wrapText="1"/>
    </xf>
    <xf numFmtId="165" fontId="7" fillId="0" borderId="8" xfId="0" applyNumberFormat="1" applyFont="1" applyBorder="1" applyAlignment="1">
      <alignment horizontal="center" vertical="center" wrapText="1"/>
    </xf>
    <xf numFmtId="0" fontId="9" fillId="0" borderId="8" xfId="0" applyFont="1" applyBorder="1" applyAlignment="1">
      <alignment horizontal="center" wrapText="1"/>
    </xf>
    <xf numFmtId="0" fontId="5" fillId="0" borderId="10" xfId="0" applyFont="1" applyBorder="1" applyAlignment="1">
      <alignment horizontal="center" vertical="top" wrapText="1"/>
    </xf>
    <xf numFmtId="0" fontId="5" fillId="0" borderId="12" xfId="0" applyFont="1" applyBorder="1" applyAlignment="1">
      <alignment horizontal="center" vertical="top" wrapText="1"/>
    </xf>
    <xf numFmtId="0" fontId="5" fillId="0" borderId="11" xfId="0" applyFont="1" applyBorder="1" applyAlignment="1">
      <alignment horizontal="center" vertical="top" wrapText="1"/>
    </xf>
    <xf numFmtId="0" fontId="0" fillId="0" borderId="8" xfId="0" applyBorder="1" applyAlignment="1">
      <alignment horizontal="center" vertical="center" wrapText="1"/>
    </xf>
    <xf numFmtId="0" fontId="9" fillId="0" borderId="8"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K75"/>
  <sheetViews>
    <sheetView topLeftCell="A4" zoomScaleSheetLayoutView="90" workbookViewId="0">
      <selection activeCell="D79" sqref="D79"/>
    </sheetView>
  </sheetViews>
  <sheetFormatPr defaultColWidth="9.140625" defaultRowHeight="15.75"/>
  <cols>
    <col min="1" max="1" width="3.85546875" style="1" customWidth="1"/>
    <col min="2" max="2" width="15.7109375" style="1" customWidth="1"/>
    <col min="3" max="3" width="14.7109375" style="1" customWidth="1"/>
    <col min="4" max="4" width="36.28515625" style="1" customWidth="1"/>
    <col min="5" max="5" width="15.5703125" style="1" customWidth="1"/>
    <col min="6" max="6" width="20.28515625" style="1" customWidth="1"/>
    <col min="7" max="7" width="19.85546875" style="1" customWidth="1"/>
    <col min="8" max="8" width="19.42578125" style="1" customWidth="1"/>
    <col min="9" max="9" width="23.85546875" style="1" customWidth="1"/>
    <col min="10" max="10" width="11.7109375" style="1" customWidth="1"/>
    <col min="11" max="11" width="19.5703125" style="1" customWidth="1"/>
    <col min="12" max="12" width="20.7109375" style="1" customWidth="1"/>
    <col min="13" max="13" width="18.5703125" style="1" customWidth="1"/>
    <col min="14" max="14" width="50.5703125" style="5" customWidth="1"/>
    <col min="15" max="32" width="8.7109375" style="1" customWidth="1"/>
    <col min="33" max="33" width="13.85546875" style="1" customWidth="1"/>
    <col min="34" max="34" width="19.5703125" style="1" customWidth="1"/>
    <col min="35" max="35" width="37" style="1" customWidth="1"/>
    <col min="36" max="36" width="18.5703125" style="1" customWidth="1"/>
    <col min="37" max="37" width="20" style="1" customWidth="1"/>
    <col min="38" max="16384" width="9.140625" style="1"/>
  </cols>
  <sheetData>
    <row r="1" spans="1:37" ht="42.75" customHeight="1">
      <c r="I1" s="4"/>
      <c r="J1" s="4"/>
      <c r="K1" s="4"/>
      <c r="L1" s="51" t="s">
        <v>30</v>
      </c>
      <c r="M1" s="51"/>
      <c r="AH1" s="52"/>
      <c r="AI1" s="52"/>
    </row>
    <row r="2" spans="1:37" ht="30.75" customHeight="1">
      <c r="A2" s="53"/>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row>
    <row r="3" spans="1:37" ht="21.75" customHeight="1">
      <c r="A3" s="53"/>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2"/>
      <c r="AK3" s="2"/>
    </row>
    <row r="4" spans="1:37" ht="36.75" customHeight="1">
      <c r="A4" s="53" t="s">
        <v>50</v>
      </c>
      <c r="B4" s="53"/>
      <c r="C4" s="53"/>
      <c r="D4" s="53"/>
      <c r="E4" s="53"/>
      <c r="F4" s="53"/>
      <c r="G4" s="53"/>
      <c r="H4" s="53"/>
      <c r="I4" s="53"/>
      <c r="J4" s="53"/>
      <c r="K4" s="53"/>
      <c r="AJ4" s="52"/>
      <c r="AK4" s="52"/>
    </row>
    <row r="5" spans="1:37" ht="26.25" customHeight="1">
      <c r="A5" s="2"/>
      <c r="B5" s="2"/>
      <c r="C5" s="2"/>
      <c r="D5" s="2"/>
      <c r="E5" s="2"/>
      <c r="F5" s="2"/>
      <c r="G5" s="2"/>
      <c r="H5" s="2"/>
      <c r="I5" s="2"/>
      <c r="J5" s="2"/>
      <c r="K5" s="2"/>
      <c r="L5" s="2"/>
      <c r="M5" s="2"/>
      <c r="N5" s="6"/>
      <c r="O5" s="2"/>
      <c r="P5" s="2"/>
      <c r="Q5" s="2"/>
      <c r="R5" s="2"/>
      <c r="S5" s="2"/>
      <c r="T5" s="2"/>
      <c r="U5" s="2"/>
      <c r="V5" s="2"/>
      <c r="W5" s="2"/>
      <c r="X5" s="2"/>
      <c r="Y5" s="2"/>
      <c r="Z5" s="2"/>
      <c r="AA5" s="2"/>
      <c r="AB5" s="2"/>
      <c r="AC5" s="2"/>
      <c r="AD5" s="2"/>
      <c r="AE5" s="2"/>
      <c r="AF5" s="2"/>
      <c r="AG5" s="2"/>
      <c r="AH5" s="2"/>
      <c r="AI5" s="2"/>
      <c r="AJ5" s="52"/>
      <c r="AK5" s="52"/>
    </row>
    <row r="6" spans="1:37" ht="6" customHeight="1">
      <c r="AJ6" s="52"/>
      <c r="AK6" s="52"/>
    </row>
    <row r="7" spans="1:37" ht="60" customHeight="1">
      <c r="A7" s="54" t="s">
        <v>1</v>
      </c>
      <c r="B7" s="54" t="s">
        <v>9</v>
      </c>
      <c r="C7" s="54" t="s">
        <v>10</v>
      </c>
      <c r="D7" s="54" t="s">
        <v>31</v>
      </c>
      <c r="E7" s="54" t="s">
        <v>5</v>
      </c>
      <c r="F7" s="54" t="s">
        <v>32</v>
      </c>
      <c r="G7" s="54" t="s">
        <v>6</v>
      </c>
      <c r="H7" s="54" t="s">
        <v>11</v>
      </c>
      <c r="I7" s="54" t="s">
        <v>33</v>
      </c>
      <c r="J7" s="54" t="s">
        <v>34</v>
      </c>
      <c r="K7" s="54" t="s">
        <v>27</v>
      </c>
      <c r="L7" s="54" t="s">
        <v>25</v>
      </c>
      <c r="M7" s="54" t="s">
        <v>35</v>
      </c>
      <c r="N7" s="54" t="s">
        <v>24</v>
      </c>
      <c r="O7" s="54" t="s">
        <v>37</v>
      </c>
      <c r="P7" s="54"/>
      <c r="Q7" s="54"/>
      <c r="R7" s="54"/>
      <c r="S7" s="54"/>
      <c r="T7" s="54"/>
      <c r="U7" s="54" t="s">
        <v>38</v>
      </c>
      <c r="V7" s="54"/>
      <c r="W7" s="54"/>
      <c r="X7" s="54"/>
      <c r="Y7" s="54"/>
      <c r="Z7" s="54"/>
      <c r="AA7" s="54" t="s">
        <v>39</v>
      </c>
      <c r="AB7" s="54"/>
      <c r="AC7" s="54"/>
      <c r="AD7" s="54"/>
      <c r="AE7" s="54"/>
      <c r="AF7" s="54"/>
      <c r="AG7" s="54" t="s">
        <v>26</v>
      </c>
      <c r="AH7" s="54" t="s">
        <v>40</v>
      </c>
      <c r="AI7" s="54" t="s">
        <v>41</v>
      </c>
    </row>
    <row r="8" spans="1:37" ht="21.75" customHeight="1">
      <c r="A8" s="54"/>
      <c r="B8" s="54"/>
      <c r="C8" s="54"/>
      <c r="D8" s="54"/>
      <c r="E8" s="54"/>
      <c r="F8" s="54"/>
      <c r="G8" s="54"/>
      <c r="H8" s="54"/>
      <c r="I8" s="54"/>
      <c r="J8" s="54"/>
      <c r="K8" s="54"/>
      <c r="L8" s="54"/>
      <c r="M8" s="54"/>
      <c r="N8" s="54"/>
      <c r="O8" s="55" t="s">
        <v>36</v>
      </c>
      <c r="P8" s="56"/>
      <c r="Q8" s="56"/>
      <c r="R8" s="56"/>
      <c r="S8" s="56"/>
      <c r="T8" s="57"/>
      <c r="U8" s="55" t="s">
        <v>36</v>
      </c>
      <c r="V8" s="56"/>
      <c r="W8" s="56"/>
      <c r="X8" s="56"/>
      <c r="Y8" s="56"/>
      <c r="Z8" s="57"/>
      <c r="AA8" s="3"/>
      <c r="AB8" s="3"/>
      <c r="AC8" s="3"/>
      <c r="AD8" s="3"/>
      <c r="AE8" s="3"/>
      <c r="AF8" s="3"/>
      <c r="AG8" s="54"/>
      <c r="AH8" s="54"/>
      <c r="AI8" s="54"/>
    </row>
    <row r="9" spans="1:37" ht="20.25" customHeight="1">
      <c r="A9" s="54"/>
      <c r="B9" s="54"/>
      <c r="C9" s="54"/>
      <c r="D9" s="54"/>
      <c r="E9" s="54"/>
      <c r="F9" s="54"/>
      <c r="G9" s="54"/>
      <c r="H9" s="54"/>
      <c r="I9" s="54"/>
      <c r="J9" s="54"/>
      <c r="K9" s="54"/>
      <c r="L9" s="54"/>
      <c r="M9" s="54"/>
      <c r="N9" s="54"/>
      <c r="O9" s="54">
        <v>2017</v>
      </c>
      <c r="P9" s="54">
        <v>2018</v>
      </c>
      <c r="Q9" s="54">
        <v>2019</v>
      </c>
      <c r="R9" s="54">
        <v>2020</v>
      </c>
      <c r="S9" s="54">
        <v>2021</v>
      </c>
      <c r="T9" s="54">
        <v>2022</v>
      </c>
      <c r="U9" s="54">
        <v>2017</v>
      </c>
      <c r="V9" s="54">
        <v>2018</v>
      </c>
      <c r="W9" s="54">
        <v>2019</v>
      </c>
      <c r="X9" s="54">
        <v>2020</v>
      </c>
      <c r="Y9" s="54">
        <v>2021</v>
      </c>
      <c r="Z9" s="54">
        <v>2022</v>
      </c>
      <c r="AA9" s="54" t="s">
        <v>18</v>
      </c>
      <c r="AB9" s="54" t="s">
        <v>19</v>
      </c>
      <c r="AC9" s="54" t="s">
        <v>20</v>
      </c>
      <c r="AD9" s="54" t="s">
        <v>21</v>
      </c>
      <c r="AE9" s="54" t="s">
        <v>22</v>
      </c>
      <c r="AF9" s="54" t="s">
        <v>23</v>
      </c>
      <c r="AG9" s="54"/>
      <c r="AH9" s="54"/>
      <c r="AI9" s="54"/>
    </row>
    <row r="10" spans="1:37" ht="44.25" customHeight="1">
      <c r="A10" s="54"/>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row>
    <row r="11" spans="1:37" ht="15" customHeight="1">
      <c r="A11" s="3">
        <v>1</v>
      </c>
      <c r="B11" s="3">
        <v>2</v>
      </c>
      <c r="C11" s="3">
        <v>3</v>
      </c>
      <c r="D11" s="3">
        <v>4</v>
      </c>
      <c r="E11" s="3">
        <v>5</v>
      </c>
      <c r="F11" s="3">
        <v>6</v>
      </c>
      <c r="G11" s="3">
        <v>7</v>
      </c>
      <c r="H11" s="3">
        <v>8</v>
      </c>
      <c r="I11" s="3">
        <v>9</v>
      </c>
      <c r="J11" s="3">
        <v>10</v>
      </c>
      <c r="K11" s="3">
        <v>11</v>
      </c>
      <c r="L11" s="3">
        <v>12</v>
      </c>
      <c r="M11" s="3">
        <v>13</v>
      </c>
      <c r="N11" s="3">
        <v>14</v>
      </c>
      <c r="O11" s="3">
        <v>15</v>
      </c>
      <c r="P11" s="3">
        <v>16</v>
      </c>
      <c r="Q11" s="3">
        <v>17</v>
      </c>
      <c r="R11" s="3">
        <v>18</v>
      </c>
      <c r="S11" s="3">
        <v>19</v>
      </c>
      <c r="T11" s="3">
        <v>20</v>
      </c>
      <c r="U11" s="3">
        <v>21</v>
      </c>
      <c r="V11" s="3">
        <v>22</v>
      </c>
      <c r="W11" s="3">
        <v>23</v>
      </c>
      <c r="X11" s="3">
        <v>24</v>
      </c>
      <c r="Y11" s="3">
        <v>25</v>
      </c>
      <c r="Z11" s="3">
        <v>26</v>
      </c>
      <c r="AA11" s="3">
        <v>27</v>
      </c>
      <c r="AB11" s="3">
        <v>28</v>
      </c>
      <c r="AC11" s="3">
        <v>29</v>
      </c>
      <c r="AD11" s="3">
        <v>30</v>
      </c>
      <c r="AE11" s="3">
        <v>31</v>
      </c>
      <c r="AF11" s="3">
        <v>31</v>
      </c>
      <c r="AG11" s="3">
        <v>32</v>
      </c>
      <c r="AH11" s="3">
        <v>33</v>
      </c>
      <c r="AI11" s="3">
        <v>34</v>
      </c>
    </row>
    <row r="12" spans="1:37" ht="15" customHeight="1">
      <c r="A12" s="58" t="s">
        <v>2</v>
      </c>
      <c r="B12" s="58" t="s">
        <v>43</v>
      </c>
      <c r="C12" s="61">
        <v>81595</v>
      </c>
      <c r="D12" s="64" t="s">
        <v>44</v>
      </c>
      <c r="E12" s="58" t="s">
        <v>69</v>
      </c>
      <c r="F12" s="58" t="s">
        <v>45</v>
      </c>
      <c r="G12" s="67" t="s">
        <v>46</v>
      </c>
      <c r="H12" s="58" t="s">
        <v>47</v>
      </c>
      <c r="I12" s="58" t="s">
        <v>48</v>
      </c>
      <c r="J12" s="58">
        <v>1.4</v>
      </c>
      <c r="K12" s="58">
        <v>18.600000000000001</v>
      </c>
      <c r="L12" s="70">
        <f>J12/K12</f>
        <v>7.5268817204301064E-2</v>
      </c>
      <c r="M12" s="58">
        <v>2000</v>
      </c>
      <c r="N12" s="7" t="s">
        <v>0</v>
      </c>
      <c r="O12" s="73">
        <v>4874.8999999999996</v>
      </c>
      <c r="P12" s="73">
        <v>35000</v>
      </c>
      <c r="Q12" s="67"/>
      <c r="R12" s="67"/>
      <c r="S12" s="67"/>
      <c r="T12" s="67"/>
      <c r="U12" s="73">
        <v>4874.8999999999996</v>
      </c>
      <c r="V12" s="67"/>
      <c r="W12" s="67"/>
      <c r="X12" s="67"/>
      <c r="Y12" s="67"/>
      <c r="Z12" s="67"/>
      <c r="AA12" s="73">
        <v>150</v>
      </c>
      <c r="AB12" s="67"/>
      <c r="AC12" s="67"/>
      <c r="AD12" s="67"/>
      <c r="AE12" s="67"/>
      <c r="AF12" s="67"/>
      <c r="AG12" s="58" t="s">
        <v>68</v>
      </c>
      <c r="AH12" s="58" t="s">
        <v>51</v>
      </c>
      <c r="AI12" s="67" t="s">
        <v>52</v>
      </c>
    </row>
    <row r="13" spans="1:37" ht="15" customHeight="1">
      <c r="A13" s="59"/>
      <c r="B13" s="59"/>
      <c r="C13" s="62"/>
      <c r="D13" s="65"/>
      <c r="E13" s="59"/>
      <c r="F13" s="59"/>
      <c r="G13" s="68"/>
      <c r="H13" s="59"/>
      <c r="I13" s="59"/>
      <c r="J13" s="59"/>
      <c r="K13" s="59"/>
      <c r="L13" s="71"/>
      <c r="M13" s="59"/>
      <c r="N13" s="7" t="s">
        <v>12</v>
      </c>
      <c r="O13" s="74"/>
      <c r="P13" s="74"/>
      <c r="Q13" s="68"/>
      <c r="R13" s="68"/>
      <c r="S13" s="68"/>
      <c r="T13" s="68"/>
      <c r="U13" s="74"/>
      <c r="V13" s="68"/>
      <c r="W13" s="68"/>
      <c r="X13" s="68"/>
      <c r="Y13" s="68"/>
      <c r="Z13" s="68"/>
      <c r="AA13" s="74"/>
      <c r="AB13" s="68"/>
      <c r="AC13" s="68"/>
      <c r="AD13" s="68"/>
      <c r="AE13" s="68"/>
      <c r="AF13" s="68"/>
      <c r="AG13" s="59"/>
      <c r="AH13" s="59"/>
      <c r="AI13" s="68"/>
    </row>
    <row r="14" spans="1:37" ht="15" customHeight="1">
      <c r="A14" s="59"/>
      <c r="B14" s="59"/>
      <c r="C14" s="62"/>
      <c r="D14" s="65"/>
      <c r="E14" s="59"/>
      <c r="F14" s="59"/>
      <c r="G14" s="68"/>
      <c r="H14" s="59"/>
      <c r="I14" s="59"/>
      <c r="J14" s="59"/>
      <c r="K14" s="59"/>
      <c r="L14" s="71"/>
      <c r="M14" s="59"/>
      <c r="N14" s="7" t="s">
        <v>13</v>
      </c>
      <c r="O14" s="74"/>
      <c r="P14" s="74"/>
      <c r="Q14" s="68"/>
      <c r="R14" s="68"/>
      <c r="S14" s="68"/>
      <c r="T14" s="68"/>
      <c r="U14" s="74"/>
      <c r="V14" s="68"/>
      <c r="W14" s="68"/>
      <c r="X14" s="68"/>
      <c r="Y14" s="68"/>
      <c r="Z14" s="68"/>
      <c r="AA14" s="74"/>
      <c r="AB14" s="68"/>
      <c r="AC14" s="68"/>
      <c r="AD14" s="68"/>
      <c r="AE14" s="68"/>
      <c r="AF14" s="68"/>
      <c r="AG14" s="59"/>
      <c r="AH14" s="59"/>
      <c r="AI14" s="68"/>
    </row>
    <row r="15" spans="1:37" ht="15" customHeight="1">
      <c r="A15" s="59"/>
      <c r="B15" s="59"/>
      <c r="C15" s="62"/>
      <c r="D15" s="65"/>
      <c r="E15" s="59"/>
      <c r="F15" s="59"/>
      <c r="G15" s="68"/>
      <c r="H15" s="59"/>
      <c r="I15" s="59"/>
      <c r="J15" s="59"/>
      <c r="K15" s="59"/>
      <c r="L15" s="71"/>
      <c r="M15" s="59"/>
      <c r="N15" s="7" t="s">
        <v>14</v>
      </c>
      <c r="O15" s="74"/>
      <c r="P15" s="74"/>
      <c r="Q15" s="68"/>
      <c r="R15" s="68"/>
      <c r="S15" s="68"/>
      <c r="T15" s="68"/>
      <c r="U15" s="74"/>
      <c r="V15" s="68"/>
      <c r="W15" s="68"/>
      <c r="X15" s="68"/>
      <c r="Y15" s="68"/>
      <c r="Z15" s="68"/>
      <c r="AA15" s="74"/>
      <c r="AB15" s="68"/>
      <c r="AC15" s="68"/>
      <c r="AD15" s="68"/>
      <c r="AE15" s="68"/>
      <c r="AF15" s="68"/>
      <c r="AG15" s="59"/>
      <c r="AH15" s="59"/>
      <c r="AI15" s="68"/>
    </row>
    <row r="16" spans="1:37" ht="15" customHeight="1">
      <c r="A16" s="59"/>
      <c r="B16" s="59"/>
      <c r="C16" s="62"/>
      <c r="D16" s="65"/>
      <c r="E16" s="59"/>
      <c r="F16" s="59"/>
      <c r="G16" s="68"/>
      <c r="H16" s="59"/>
      <c r="I16" s="59"/>
      <c r="J16" s="59"/>
      <c r="K16" s="59"/>
      <c r="L16" s="71"/>
      <c r="M16" s="59"/>
      <c r="N16" s="7" t="s">
        <v>7</v>
      </c>
      <c r="O16" s="74"/>
      <c r="P16" s="74"/>
      <c r="Q16" s="68"/>
      <c r="R16" s="68"/>
      <c r="S16" s="68"/>
      <c r="T16" s="68"/>
      <c r="U16" s="74"/>
      <c r="V16" s="68"/>
      <c r="W16" s="68"/>
      <c r="X16" s="68"/>
      <c r="Y16" s="68"/>
      <c r="Z16" s="68"/>
      <c r="AA16" s="74"/>
      <c r="AB16" s="68"/>
      <c r="AC16" s="68"/>
      <c r="AD16" s="68"/>
      <c r="AE16" s="68"/>
      <c r="AF16" s="68"/>
      <c r="AG16" s="59"/>
      <c r="AH16" s="59"/>
      <c r="AI16" s="68"/>
    </row>
    <row r="17" spans="1:35" ht="15" customHeight="1">
      <c r="A17" s="59"/>
      <c r="B17" s="59"/>
      <c r="C17" s="62"/>
      <c r="D17" s="65"/>
      <c r="E17" s="59"/>
      <c r="F17" s="59"/>
      <c r="G17" s="68"/>
      <c r="H17" s="59"/>
      <c r="I17" s="59"/>
      <c r="J17" s="59"/>
      <c r="K17" s="59"/>
      <c r="L17" s="71"/>
      <c r="M17" s="59"/>
      <c r="N17" s="7" t="s">
        <v>8</v>
      </c>
      <c r="O17" s="74"/>
      <c r="P17" s="74"/>
      <c r="Q17" s="68"/>
      <c r="R17" s="68"/>
      <c r="S17" s="68"/>
      <c r="T17" s="68"/>
      <c r="U17" s="74"/>
      <c r="V17" s="68"/>
      <c r="W17" s="68"/>
      <c r="X17" s="68"/>
      <c r="Y17" s="68"/>
      <c r="Z17" s="68"/>
      <c r="AA17" s="74"/>
      <c r="AB17" s="68"/>
      <c r="AC17" s="68"/>
      <c r="AD17" s="68"/>
      <c r="AE17" s="68"/>
      <c r="AF17" s="68"/>
      <c r="AG17" s="59"/>
      <c r="AH17" s="59"/>
      <c r="AI17" s="68"/>
    </row>
    <row r="18" spans="1:35" ht="15" customHeight="1">
      <c r="A18" s="60"/>
      <c r="B18" s="60"/>
      <c r="C18" s="63"/>
      <c r="D18" s="66"/>
      <c r="E18" s="60"/>
      <c r="F18" s="60"/>
      <c r="G18" s="69"/>
      <c r="H18" s="60"/>
      <c r="I18" s="60"/>
      <c r="J18" s="60"/>
      <c r="K18" s="60"/>
      <c r="L18" s="72"/>
      <c r="M18" s="60"/>
      <c r="N18" s="8" t="s">
        <v>17</v>
      </c>
      <c r="O18" s="75"/>
      <c r="P18" s="75"/>
      <c r="Q18" s="69"/>
      <c r="R18" s="69"/>
      <c r="S18" s="69"/>
      <c r="T18" s="69"/>
      <c r="U18" s="75"/>
      <c r="V18" s="69"/>
      <c r="W18" s="69"/>
      <c r="X18" s="69"/>
      <c r="Y18" s="69"/>
      <c r="Z18" s="69"/>
      <c r="AA18" s="75"/>
      <c r="AB18" s="69"/>
      <c r="AC18" s="69"/>
      <c r="AD18" s="69"/>
      <c r="AE18" s="69"/>
      <c r="AF18" s="69"/>
      <c r="AG18" s="60"/>
      <c r="AH18" s="60"/>
      <c r="AI18" s="69"/>
    </row>
    <row r="19" spans="1:35" ht="15" customHeight="1">
      <c r="A19" s="58" t="s">
        <v>3</v>
      </c>
      <c r="B19" s="58" t="s">
        <v>43</v>
      </c>
      <c r="C19" s="61">
        <v>81595</v>
      </c>
      <c r="D19" s="64" t="s">
        <v>49</v>
      </c>
      <c r="E19" s="58" t="s">
        <v>70</v>
      </c>
      <c r="F19" s="58" t="s">
        <v>45</v>
      </c>
      <c r="G19" s="67" t="s">
        <v>46</v>
      </c>
      <c r="H19" s="58" t="s">
        <v>47</v>
      </c>
      <c r="I19" s="58" t="s">
        <v>48</v>
      </c>
      <c r="J19" s="58">
        <v>1.85</v>
      </c>
      <c r="K19" s="58">
        <v>18.600000000000001</v>
      </c>
      <c r="L19" s="70">
        <f>J19/K19</f>
        <v>9.9462365591397844E-2</v>
      </c>
      <c r="M19" s="58">
        <v>3000</v>
      </c>
      <c r="N19" s="7" t="s">
        <v>0</v>
      </c>
      <c r="O19" s="73">
        <v>31076.799999999999</v>
      </c>
      <c r="P19" s="73">
        <v>24776.1</v>
      </c>
      <c r="Q19" s="73">
        <v>24776.1</v>
      </c>
      <c r="R19" s="67"/>
      <c r="S19" s="67"/>
      <c r="T19" s="67"/>
      <c r="U19" s="67"/>
      <c r="V19" s="67"/>
      <c r="W19" s="67"/>
      <c r="X19" s="73">
        <v>31076.799999999999</v>
      </c>
      <c r="Y19" s="73">
        <v>24776.1</v>
      </c>
      <c r="Z19" s="73">
        <v>24776.1</v>
      </c>
      <c r="AA19" s="67"/>
      <c r="AB19" s="67"/>
      <c r="AC19" s="67"/>
      <c r="AD19" s="67"/>
      <c r="AE19" s="67"/>
      <c r="AF19" s="67"/>
      <c r="AG19" s="58" t="s">
        <v>68</v>
      </c>
      <c r="AH19" s="58" t="s">
        <v>51</v>
      </c>
      <c r="AI19" s="67" t="s">
        <v>52</v>
      </c>
    </row>
    <row r="20" spans="1:35" ht="15" customHeight="1">
      <c r="A20" s="59"/>
      <c r="B20" s="59"/>
      <c r="C20" s="62"/>
      <c r="D20" s="65"/>
      <c r="E20" s="59"/>
      <c r="F20" s="59"/>
      <c r="G20" s="68"/>
      <c r="H20" s="59"/>
      <c r="I20" s="59"/>
      <c r="J20" s="59"/>
      <c r="K20" s="59"/>
      <c r="L20" s="71"/>
      <c r="M20" s="59"/>
      <c r="N20" s="7" t="s">
        <v>12</v>
      </c>
      <c r="O20" s="74"/>
      <c r="P20" s="74"/>
      <c r="Q20" s="74"/>
      <c r="R20" s="68"/>
      <c r="S20" s="68"/>
      <c r="T20" s="68"/>
      <c r="U20" s="68"/>
      <c r="V20" s="68"/>
      <c r="W20" s="68"/>
      <c r="X20" s="74"/>
      <c r="Y20" s="74"/>
      <c r="Z20" s="74"/>
      <c r="AA20" s="68"/>
      <c r="AB20" s="68"/>
      <c r="AC20" s="68"/>
      <c r="AD20" s="68"/>
      <c r="AE20" s="68"/>
      <c r="AF20" s="68"/>
      <c r="AG20" s="59"/>
      <c r="AH20" s="59"/>
      <c r="AI20" s="68"/>
    </row>
    <row r="21" spans="1:35" ht="15" customHeight="1">
      <c r="A21" s="59"/>
      <c r="B21" s="59"/>
      <c r="C21" s="62"/>
      <c r="D21" s="65"/>
      <c r="E21" s="59"/>
      <c r="F21" s="59"/>
      <c r="G21" s="68"/>
      <c r="H21" s="59"/>
      <c r="I21" s="59"/>
      <c r="J21" s="59"/>
      <c r="K21" s="59"/>
      <c r="L21" s="71"/>
      <c r="M21" s="59"/>
      <c r="N21" s="7" t="s">
        <v>14</v>
      </c>
      <c r="O21" s="74"/>
      <c r="P21" s="74"/>
      <c r="Q21" s="74"/>
      <c r="R21" s="68"/>
      <c r="S21" s="68"/>
      <c r="T21" s="68"/>
      <c r="U21" s="68"/>
      <c r="V21" s="68"/>
      <c r="W21" s="68"/>
      <c r="X21" s="74"/>
      <c r="Y21" s="74"/>
      <c r="Z21" s="74"/>
      <c r="AA21" s="68"/>
      <c r="AB21" s="68"/>
      <c r="AC21" s="68"/>
      <c r="AD21" s="68"/>
      <c r="AE21" s="68"/>
      <c r="AF21" s="68"/>
      <c r="AG21" s="59"/>
      <c r="AH21" s="59"/>
      <c r="AI21" s="68"/>
    </row>
    <row r="22" spans="1:35" ht="15" customHeight="1">
      <c r="A22" s="59"/>
      <c r="B22" s="59"/>
      <c r="C22" s="62"/>
      <c r="D22" s="65"/>
      <c r="E22" s="59"/>
      <c r="F22" s="59"/>
      <c r="G22" s="68"/>
      <c r="H22" s="59"/>
      <c r="I22" s="59"/>
      <c r="J22" s="59"/>
      <c r="K22" s="59"/>
      <c r="L22" s="71"/>
      <c r="M22" s="59"/>
      <c r="N22" s="7" t="s">
        <v>15</v>
      </c>
      <c r="O22" s="74"/>
      <c r="P22" s="74"/>
      <c r="Q22" s="74"/>
      <c r="R22" s="68"/>
      <c r="S22" s="68"/>
      <c r="T22" s="68"/>
      <c r="U22" s="68"/>
      <c r="V22" s="68"/>
      <c r="W22" s="68"/>
      <c r="X22" s="74"/>
      <c r="Y22" s="74"/>
      <c r="Z22" s="74"/>
      <c r="AA22" s="68"/>
      <c r="AB22" s="68"/>
      <c r="AC22" s="68"/>
      <c r="AD22" s="68"/>
      <c r="AE22" s="68"/>
      <c r="AF22" s="68"/>
      <c r="AG22" s="59"/>
      <c r="AH22" s="59"/>
      <c r="AI22" s="68"/>
    </row>
    <row r="23" spans="1:35" ht="15" customHeight="1">
      <c r="A23" s="59"/>
      <c r="B23" s="59"/>
      <c r="C23" s="62"/>
      <c r="D23" s="65"/>
      <c r="E23" s="59"/>
      <c r="F23" s="59"/>
      <c r="G23" s="68"/>
      <c r="H23" s="59"/>
      <c r="I23" s="59"/>
      <c r="J23" s="59"/>
      <c r="K23" s="59"/>
      <c r="L23" s="71"/>
      <c r="M23" s="59"/>
      <c r="N23" s="7" t="s">
        <v>7</v>
      </c>
      <c r="O23" s="74"/>
      <c r="P23" s="74"/>
      <c r="Q23" s="74"/>
      <c r="R23" s="68"/>
      <c r="S23" s="68"/>
      <c r="T23" s="68"/>
      <c r="U23" s="68"/>
      <c r="V23" s="68"/>
      <c r="W23" s="68"/>
      <c r="X23" s="74"/>
      <c r="Y23" s="74"/>
      <c r="Z23" s="74"/>
      <c r="AA23" s="68"/>
      <c r="AB23" s="68"/>
      <c r="AC23" s="68"/>
      <c r="AD23" s="68"/>
      <c r="AE23" s="68"/>
      <c r="AF23" s="68"/>
      <c r="AG23" s="59"/>
      <c r="AH23" s="59"/>
      <c r="AI23" s="68"/>
    </row>
    <row r="24" spans="1:35" ht="15" customHeight="1">
      <c r="A24" s="59"/>
      <c r="B24" s="59"/>
      <c r="C24" s="62"/>
      <c r="D24" s="65"/>
      <c r="E24" s="59"/>
      <c r="F24" s="59"/>
      <c r="G24" s="68"/>
      <c r="H24" s="59"/>
      <c r="I24" s="59"/>
      <c r="J24" s="59"/>
      <c r="K24" s="59"/>
      <c r="L24" s="71"/>
      <c r="M24" s="59"/>
      <c r="N24" s="7" t="s">
        <v>16</v>
      </c>
      <c r="O24" s="74"/>
      <c r="P24" s="74"/>
      <c r="Q24" s="74"/>
      <c r="R24" s="68"/>
      <c r="S24" s="68"/>
      <c r="T24" s="68"/>
      <c r="U24" s="68"/>
      <c r="V24" s="68"/>
      <c r="W24" s="68"/>
      <c r="X24" s="74"/>
      <c r="Y24" s="74"/>
      <c r="Z24" s="74"/>
      <c r="AA24" s="68"/>
      <c r="AB24" s="68"/>
      <c r="AC24" s="68"/>
      <c r="AD24" s="68"/>
      <c r="AE24" s="68"/>
      <c r="AF24" s="68"/>
      <c r="AG24" s="59"/>
      <c r="AH24" s="59"/>
      <c r="AI24" s="68"/>
    </row>
    <row r="25" spans="1:35" ht="15" customHeight="1">
      <c r="A25" s="59"/>
      <c r="B25" s="59"/>
      <c r="C25" s="62"/>
      <c r="D25" s="65"/>
      <c r="E25" s="59"/>
      <c r="F25" s="59"/>
      <c r="G25" s="68"/>
      <c r="H25" s="59"/>
      <c r="I25" s="59"/>
      <c r="J25" s="59"/>
      <c r="K25" s="59"/>
      <c r="L25" s="71"/>
      <c r="M25" s="59"/>
      <c r="N25" s="7" t="s">
        <v>8</v>
      </c>
      <c r="O25" s="74"/>
      <c r="P25" s="74"/>
      <c r="Q25" s="74"/>
      <c r="R25" s="68"/>
      <c r="S25" s="68"/>
      <c r="T25" s="68"/>
      <c r="U25" s="68"/>
      <c r="V25" s="68"/>
      <c r="W25" s="68"/>
      <c r="X25" s="74"/>
      <c r="Y25" s="74"/>
      <c r="Z25" s="74"/>
      <c r="AA25" s="68"/>
      <c r="AB25" s="68"/>
      <c r="AC25" s="68"/>
      <c r="AD25" s="68"/>
      <c r="AE25" s="68"/>
      <c r="AF25" s="68"/>
      <c r="AG25" s="59"/>
      <c r="AH25" s="59"/>
      <c r="AI25" s="68"/>
    </row>
    <row r="26" spans="1:35" ht="15" customHeight="1">
      <c r="A26" s="60"/>
      <c r="B26" s="60"/>
      <c r="C26" s="63"/>
      <c r="D26" s="66"/>
      <c r="E26" s="60"/>
      <c r="F26" s="60"/>
      <c r="G26" s="69"/>
      <c r="H26" s="59"/>
      <c r="I26" s="59"/>
      <c r="J26" s="59"/>
      <c r="K26" s="59"/>
      <c r="L26" s="71"/>
      <c r="M26" s="59"/>
      <c r="N26" s="7" t="s">
        <v>17</v>
      </c>
      <c r="O26" s="75"/>
      <c r="P26" s="75"/>
      <c r="Q26" s="75"/>
      <c r="R26" s="69"/>
      <c r="S26" s="69"/>
      <c r="T26" s="69"/>
      <c r="U26" s="69"/>
      <c r="V26" s="69"/>
      <c r="W26" s="69"/>
      <c r="X26" s="75"/>
      <c r="Y26" s="75"/>
      <c r="Z26" s="75"/>
      <c r="AA26" s="69"/>
      <c r="AB26" s="69"/>
      <c r="AC26" s="69"/>
      <c r="AD26" s="69"/>
      <c r="AE26" s="69"/>
      <c r="AF26" s="69"/>
      <c r="AG26" s="59"/>
      <c r="AH26" s="59"/>
      <c r="AI26" s="69"/>
    </row>
    <row r="27" spans="1:35" ht="15" customHeight="1">
      <c r="A27" s="58" t="s">
        <v>4</v>
      </c>
      <c r="B27" s="58" t="s">
        <v>43</v>
      </c>
      <c r="C27" s="61">
        <v>81595</v>
      </c>
      <c r="D27" s="64" t="s">
        <v>53</v>
      </c>
      <c r="E27" s="58" t="s">
        <v>70</v>
      </c>
      <c r="F27" s="58" t="s">
        <v>45</v>
      </c>
      <c r="G27" s="67" t="s">
        <v>46</v>
      </c>
      <c r="H27" s="58" t="s">
        <v>47</v>
      </c>
      <c r="I27" s="58" t="s">
        <v>48</v>
      </c>
      <c r="J27" s="58">
        <v>1.9</v>
      </c>
      <c r="K27" s="58">
        <v>18.600000000000001</v>
      </c>
      <c r="L27" s="70">
        <f>J27/K27</f>
        <v>0.10215053763440859</v>
      </c>
      <c r="M27" s="58">
        <v>4000</v>
      </c>
      <c r="N27" s="7" t="s">
        <v>0</v>
      </c>
      <c r="O27" s="73">
        <v>19281.900000000001</v>
      </c>
      <c r="P27" s="73">
        <v>15000</v>
      </c>
      <c r="Q27" s="73">
        <v>15744.9</v>
      </c>
      <c r="R27" s="67"/>
      <c r="S27" s="67"/>
      <c r="T27" s="67"/>
      <c r="U27" s="67"/>
      <c r="V27" s="67"/>
      <c r="W27" s="67"/>
      <c r="X27" s="73">
        <v>19281.900000000001</v>
      </c>
      <c r="Y27" s="73">
        <v>15000</v>
      </c>
      <c r="Z27" s="73">
        <v>15744.9</v>
      </c>
      <c r="AA27" s="67"/>
      <c r="AB27" s="67"/>
      <c r="AC27" s="67"/>
      <c r="AD27" s="67"/>
      <c r="AE27" s="67"/>
      <c r="AF27" s="67"/>
      <c r="AG27" s="58" t="s">
        <v>68</v>
      </c>
      <c r="AH27" s="58" t="s">
        <v>51</v>
      </c>
      <c r="AI27" s="67" t="s">
        <v>52</v>
      </c>
    </row>
    <row r="28" spans="1:35" ht="15" customHeight="1">
      <c r="A28" s="59"/>
      <c r="B28" s="59"/>
      <c r="C28" s="62"/>
      <c r="D28" s="65"/>
      <c r="E28" s="59"/>
      <c r="F28" s="59"/>
      <c r="G28" s="68"/>
      <c r="H28" s="59"/>
      <c r="I28" s="59"/>
      <c r="J28" s="59"/>
      <c r="K28" s="59"/>
      <c r="L28" s="71"/>
      <c r="M28" s="59"/>
      <c r="N28" s="7" t="s">
        <v>12</v>
      </c>
      <c r="O28" s="74"/>
      <c r="P28" s="74"/>
      <c r="Q28" s="74"/>
      <c r="R28" s="68"/>
      <c r="S28" s="68"/>
      <c r="T28" s="68"/>
      <c r="U28" s="68"/>
      <c r="V28" s="68"/>
      <c r="W28" s="68"/>
      <c r="X28" s="74"/>
      <c r="Y28" s="74"/>
      <c r="Z28" s="74"/>
      <c r="AA28" s="68"/>
      <c r="AB28" s="68"/>
      <c r="AC28" s="68"/>
      <c r="AD28" s="68"/>
      <c r="AE28" s="68"/>
      <c r="AF28" s="68"/>
      <c r="AG28" s="59"/>
      <c r="AH28" s="59"/>
      <c r="AI28" s="68"/>
    </row>
    <row r="29" spans="1:35" ht="15" customHeight="1">
      <c r="A29" s="59"/>
      <c r="B29" s="59"/>
      <c r="C29" s="62"/>
      <c r="D29" s="65"/>
      <c r="E29" s="59"/>
      <c r="F29" s="59"/>
      <c r="G29" s="68"/>
      <c r="H29" s="59"/>
      <c r="I29" s="59"/>
      <c r="J29" s="59"/>
      <c r="K29" s="59"/>
      <c r="L29" s="71"/>
      <c r="M29" s="59"/>
      <c r="N29" s="7" t="s">
        <v>14</v>
      </c>
      <c r="O29" s="74"/>
      <c r="P29" s="74"/>
      <c r="Q29" s="74"/>
      <c r="R29" s="68"/>
      <c r="S29" s="68"/>
      <c r="T29" s="68"/>
      <c r="U29" s="68"/>
      <c r="V29" s="68"/>
      <c r="W29" s="68"/>
      <c r="X29" s="74"/>
      <c r="Y29" s="74"/>
      <c r="Z29" s="74"/>
      <c r="AA29" s="68"/>
      <c r="AB29" s="68"/>
      <c r="AC29" s="68"/>
      <c r="AD29" s="68"/>
      <c r="AE29" s="68"/>
      <c r="AF29" s="68"/>
      <c r="AG29" s="59"/>
      <c r="AH29" s="59"/>
      <c r="AI29" s="68"/>
    </row>
    <row r="30" spans="1:35" ht="15" customHeight="1">
      <c r="A30" s="59"/>
      <c r="B30" s="59"/>
      <c r="C30" s="62"/>
      <c r="D30" s="65"/>
      <c r="E30" s="59"/>
      <c r="F30" s="59"/>
      <c r="G30" s="68"/>
      <c r="H30" s="59"/>
      <c r="I30" s="59"/>
      <c r="J30" s="59"/>
      <c r="K30" s="59"/>
      <c r="L30" s="71"/>
      <c r="M30" s="59"/>
      <c r="N30" s="7" t="s">
        <v>17</v>
      </c>
      <c r="O30" s="74"/>
      <c r="P30" s="74"/>
      <c r="Q30" s="74"/>
      <c r="R30" s="68"/>
      <c r="S30" s="68"/>
      <c r="T30" s="68"/>
      <c r="U30" s="68"/>
      <c r="V30" s="68"/>
      <c r="W30" s="68"/>
      <c r="X30" s="74"/>
      <c r="Y30" s="74"/>
      <c r="Z30" s="74"/>
      <c r="AA30" s="68"/>
      <c r="AB30" s="68"/>
      <c r="AC30" s="68"/>
      <c r="AD30" s="68"/>
      <c r="AE30" s="68"/>
      <c r="AF30" s="68"/>
      <c r="AG30" s="59"/>
      <c r="AH30" s="59"/>
      <c r="AI30" s="68"/>
    </row>
    <row r="31" spans="1:35" ht="15" customHeight="1">
      <c r="A31" s="59"/>
      <c r="B31" s="59"/>
      <c r="C31" s="62"/>
      <c r="D31" s="65"/>
      <c r="E31" s="59"/>
      <c r="F31" s="59"/>
      <c r="G31" s="68"/>
      <c r="H31" s="59"/>
      <c r="I31" s="59"/>
      <c r="J31" s="59"/>
      <c r="K31" s="59"/>
      <c r="L31" s="71"/>
      <c r="M31" s="59"/>
      <c r="N31" s="7" t="s">
        <v>7</v>
      </c>
      <c r="O31" s="74"/>
      <c r="P31" s="74"/>
      <c r="Q31" s="74"/>
      <c r="R31" s="68"/>
      <c r="S31" s="68"/>
      <c r="T31" s="68"/>
      <c r="U31" s="68"/>
      <c r="V31" s="68"/>
      <c r="W31" s="68"/>
      <c r="X31" s="74"/>
      <c r="Y31" s="74"/>
      <c r="Z31" s="74"/>
      <c r="AA31" s="68"/>
      <c r="AB31" s="68"/>
      <c r="AC31" s="68"/>
      <c r="AD31" s="68"/>
      <c r="AE31" s="68"/>
      <c r="AF31" s="68"/>
      <c r="AG31" s="59"/>
      <c r="AH31" s="59"/>
      <c r="AI31" s="68"/>
    </row>
    <row r="32" spans="1:35" ht="15" customHeight="1">
      <c r="A32" s="60"/>
      <c r="B32" s="60"/>
      <c r="C32" s="63"/>
      <c r="D32" s="66"/>
      <c r="E32" s="60"/>
      <c r="F32" s="60"/>
      <c r="G32" s="69"/>
      <c r="H32" s="60"/>
      <c r="I32" s="60"/>
      <c r="J32" s="60"/>
      <c r="K32" s="60"/>
      <c r="L32" s="71"/>
      <c r="M32" s="60"/>
      <c r="N32" s="7" t="s">
        <v>54</v>
      </c>
      <c r="O32" s="74"/>
      <c r="P32" s="74"/>
      <c r="Q32" s="74"/>
      <c r="R32" s="69"/>
      <c r="S32" s="69"/>
      <c r="T32" s="69"/>
      <c r="U32" s="69"/>
      <c r="V32" s="69"/>
      <c r="W32" s="69"/>
      <c r="X32" s="74"/>
      <c r="Y32" s="74"/>
      <c r="Z32" s="74"/>
      <c r="AA32" s="69"/>
      <c r="AB32" s="69"/>
      <c r="AC32" s="69"/>
      <c r="AD32" s="69"/>
      <c r="AE32" s="69"/>
      <c r="AF32" s="69"/>
      <c r="AG32" s="60"/>
      <c r="AH32" s="60"/>
      <c r="AI32" s="69"/>
    </row>
    <row r="33" spans="1:35" ht="15" customHeight="1">
      <c r="A33" s="58" t="s">
        <v>55</v>
      </c>
      <c r="B33" s="58" t="s">
        <v>43</v>
      </c>
      <c r="C33" s="61">
        <v>81595</v>
      </c>
      <c r="D33" s="58" t="s">
        <v>57</v>
      </c>
      <c r="E33" s="58" t="s">
        <v>70</v>
      </c>
      <c r="F33" s="58" t="s">
        <v>45</v>
      </c>
      <c r="G33" s="67" t="s">
        <v>46</v>
      </c>
      <c r="H33" s="58" t="s">
        <v>47</v>
      </c>
      <c r="I33" s="58" t="s">
        <v>48</v>
      </c>
      <c r="J33" s="58">
        <v>3.06</v>
      </c>
      <c r="K33" s="58">
        <v>18.600000000000001</v>
      </c>
      <c r="L33" s="70">
        <f>J33/K33</f>
        <v>0.16451612903225807</v>
      </c>
      <c r="M33" s="58">
        <v>5000</v>
      </c>
      <c r="N33" s="7" t="s">
        <v>56</v>
      </c>
      <c r="O33" s="73">
        <f>4314.9+59292.3</f>
        <v>63607.200000000004</v>
      </c>
      <c r="P33" s="73">
        <v>94541.5</v>
      </c>
      <c r="Q33" s="58"/>
      <c r="R33" s="58"/>
      <c r="S33" s="58"/>
      <c r="T33" s="58"/>
      <c r="U33" s="73">
        <v>4314.8999999999996</v>
      </c>
      <c r="V33" s="58"/>
      <c r="W33" s="58"/>
      <c r="X33" s="73">
        <v>59292.3</v>
      </c>
      <c r="Y33" s="73">
        <v>94541.5</v>
      </c>
      <c r="Z33" s="58"/>
      <c r="AA33" s="58"/>
      <c r="AB33" s="58"/>
      <c r="AC33" s="58"/>
      <c r="AD33" s="58"/>
      <c r="AE33" s="58"/>
      <c r="AF33" s="58"/>
      <c r="AG33" s="58" t="s">
        <v>68</v>
      </c>
      <c r="AH33" s="58" t="s">
        <v>51</v>
      </c>
      <c r="AI33" s="67" t="s">
        <v>52</v>
      </c>
    </row>
    <row r="34" spans="1:35" ht="15" customHeight="1">
      <c r="A34" s="59"/>
      <c r="B34" s="59"/>
      <c r="C34" s="62"/>
      <c r="D34" s="59"/>
      <c r="E34" s="59"/>
      <c r="F34" s="59"/>
      <c r="G34" s="68"/>
      <c r="H34" s="59"/>
      <c r="I34" s="59"/>
      <c r="J34" s="59"/>
      <c r="K34" s="59"/>
      <c r="L34" s="71"/>
      <c r="M34" s="59"/>
      <c r="N34" s="7" t="s">
        <v>0</v>
      </c>
      <c r="O34" s="74"/>
      <c r="P34" s="74"/>
      <c r="Q34" s="59"/>
      <c r="R34" s="59"/>
      <c r="S34" s="59"/>
      <c r="T34" s="59"/>
      <c r="U34" s="74"/>
      <c r="V34" s="59"/>
      <c r="W34" s="59"/>
      <c r="X34" s="74"/>
      <c r="Y34" s="74"/>
      <c r="Z34" s="59"/>
      <c r="AA34" s="59"/>
      <c r="AB34" s="59"/>
      <c r="AC34" s="59"/>
      <c r="AD34" s="59"/>
      <c r="AE34" s="59"/>
      <c r="AF34" s="59"/>
      <c r="AG34" s="59"/>
      <c r="AH34" s="59"/>
      <c r="AI34" s="68"/>
    </row>
    <row r="35" spans="1:35" ht="15" customHeight="1">
      <c r="A35" s="59"/>
      <c r="B35" s="59"/>
      <c r="C35" s="62"/>
      <c r="D35" s="59"/>
      <c r="E35" s="59"/>
      <c r="F35" s="59"/>
      <c r="G35" s="68"/>
      <c r="H35" s="59"/>
      <c r="I35" s="59"/>
      <c r="J35" s="59"/>
      <c r="K35" s="59"/>
      <c r="L35" s="71"/>
      <c r="M35" s="59"/>
      <c r="N35" s="7" t="s">
        <v>12</v>
      </c>
      <c r="O35" s="74"/>
      <c r="P35" s="74"/>
      <c r="Q35" s="59"/>
      <c r="R35" s="59"/>
      <c r="S35" s="59"/>
      <c r="T35" s="59"/>
      <c r="U35" s="74"/>
      <c r="V35" s="59"/>
      <c r="W35" s="59"/>
      <c r="X35" s="74"/>
      <c r="Y35" s="74"/>
      <c r="Z35" s="59"/>
      <c r="AA35" s="59"/>
      <c r="AB35" s="59"/>
      <c r="AC35" s="59"/>
      <c r="AD35" s="59"/>
      <c r="AE35" s="59"/>
      <c r="AF35" s="59"/>
      <c r="AG35" s="59"/>
      <c r="AH35" s="59"/>
      <c r="AI35" s="68"/>
    </row>
    <row r="36" spans="1:35" ht="15" customHeight="1">
      <c r="A36" s="59"/>
      <c r="B36" s="59"/>
      <c r="C36" s="62"/>
      <c r="D36" s="59"/>
      <c r="E36" s="59"/>
      <c r="F36" s="59"/>
      <c r="G36" s="68"/>
      <c r="H36" s="59"/>
      <c r="I36" s="59"/>
      <c r="J36" s="59"/>
      <c r="K36" s="59"/>
      <c r="L36" s="71"/>
      <c r="M36" s="59"/>
      <c r="N36" s="7" t="s">
        <v>13</v>
      </c>
      <c r="O36" s="74"/>
      <c r="P36" s="74"/>
      <c r="Q36" s="59"/>
      <c r="R36" s="59"/>
      <c r="S36" s="59"/>
      <c r="T36" s="59"/>
      <c r="U36" s="74"/>
      <c r="V36" s="59"/>
      <c r="W36" s="59"/>
      <c r="X36" s="74"/>
      <c r="Y36" s="74"/>
      <c r="Z36" s="59"/>
      <c r="AA36" s="59"/>
      <c r="AB36" s="59"/>
      <c r="AC36" s="59"/>
      <c r="AD36" s="59"/>
      <c r="AE36" s="59"/>
      <c r="AF36" s="59"/>
      <c r="AG36" s="59"/>
      <c r="AH36" s="59"/>
      <c r="AI36" s="68"/>
    </row>
    <row r="37" spans="1:35" ht="15" customHeight="1">
      <c r="A37" s="59"/>
      <c r="B37" s="59"/>
      <c r="C37" s="62"/>
      <c r="D37" s="59"/>
      <c r="E37" s="59"/>
      <c r="F37" s="59"/>
      <c r="G37" s="68"/>
      <c r="H37" s="59"/>
      <c r="I37" s="59"/>
      <c r="J37" s="59"/>
      <c r="K37" s="59"/>
      <c r="L37" s="71"/>
      <c r="M37" s="59"/>
      <c r="N37" s="7" t="s">
        <v>14</v>
      </c>
      <c r="O37" s="74"/>
      <c r="P37" s="74"/>
      <c r="Q37" s="59"/>
      <c r="R37" s="59"/>
      <c r="S37" s="59"/>
      <c r="T37" s="59"/>
      <c r="U37" s="74"/>
      <c r="V37" s="59"/>
      <c r="W37" s="59"/>
      <c r="X37" s="74"/>
      <c r="Y37" s="74"/>
      <c r="Z37" s="59"/>
      <c r="AA37" s="59"/>
      <c r="AB37" s="59"/>
      <c r="AC37" s="59"/>
      <c r="AD37" s="59"/>
      <c r="AE37" s="59"/>
      <c r="AF37" s="59"/>
      <c r="AG37" s="59"/>
      <c r="AH37" s="59"/>
      <c r="AI37" s="68"/>
    </row>
    <row r="38" spans="1:35" ht="15" customHeight="1">
      <c r="A38" s="59"/>
      <c r="B38" s="59"/>
      <c r="C38" s="62"/>
      <c r="D38" s="59"/>
      <c r="E38" s="59"/>
      <c r="F38" s="59"/>
      <c r="G38" s="68"/>
      <c r="H38" s="59"/>
      <c r="I38" s="59"/>
      <c r="J38" s="59"/>
      <c r="K38" s="59"/>
      <c r="L38" s="71"/>
      <c r="M38" s="59"/>
      <c r="N38" s="7" t="s">
        <v>15</v>
      </c>
      <c r="O38" s="74"/>
      <c r="P38" s="74"/>
      <c r="Q38" s="59"/>
      <c r="R38" s="59"/>
      <c r="S38" s="59"/>
      <c r="T38" s="59"/>
      <c r="U38" s="74"/>
      <c r="V38" s="59"/>
      <c r="W38" s="59"/>
      <c r="X38" s="74"/>
      <c r="Y38" s="74"/>
      <c r="Z38" s="59"/>
      <c r="AA38" s="59"/>
      <c r="AB38" s="59"/>
      <c r="AC38" s="59"/>
      <c r="AD38" s="59"/>
      <c r="AE38" s="59"/>
      <c r="AF38" s="59"/>
      <c r="AG38" s="59"/>
      <c r="AH38" s="59"/>
      <c r="AI38" s="68"/>
    </row>
    <row r="39" spans="1:35" ht="15" customHeight="1">
      <c r="A39" s="59"/>
      <c r="B39" s="59"/>
      <c r="C39" s="62"/>
      <c r="D39" s="59"/>
      <c r="E39" s="59"/>
      <c r="F39" s="59"/>
      <c r="G39" s="68"/>
      <c r="H39" s="59"/>
      <c r="I39" s="59"/>
      <c r="J39" s="59"/>
      <c r="K39" s="59"/>
      <c r="L39" s="71"/>
      <c r="M39" s="59"/>
      <c r="N39" s="7" t="s">
        <v>7</v>
      </c>
      <c r="O39" s="74"/>
      <c r="P39" s="74"/>
      <c r="Q39" s="59"/>
      <c r="R39" s="59"/>
      <c r="S39" s="59"/>
      <c r="T39" s="59"/>
      <c r="U39" s="74"/>
      <c r="V39" s="59"/>
      <c r="W39" s="59"/>
      <c r="X39" s="74"/>
      <c r="Y39" s="74"/>
      <c r="Z39" s="59"/>
      <c r="AA39" s="59"/>
      <c r="AB39" s="59"/>
      <c r="AC39" s="59"/>
      <c r="AD39" s="59"/>
      <c r="AE39" s="59"/>
      <c r="AF39" s="59"/>
      <c r="AG39" s="59"/>
      <c r="AH39" s="59"/>
      <c r="AI39" s="68"/>
    </row>
    <row r="40" spans="1:35" ht="15" customHeight="1">
      <c r="A40" s="59"/>
      <c r="B40" s="59"/>
      <c r="C40" s="62"/>
      <c r="D40" s="59"/>
      <c r="E40" s="59"/>
      <c r="F40" s="59"/>
      <c r="G40" s="68"/>
      <c r="H40" s="59"/>
      <c r="I40" s="59"/>
      <c r="J40" s="59"/>
      <c r="K40" s="59"/>
      <c r="L40" s="71"/>
      <c r="M40" s="59"/>
      <c r="N40" s="7" t="s">
        <v>8</v>
      </c>
      <c r="O40" s="74"/>
      <c r="P40" s="74"/>
      <c r="Q40" s="59"/>
      <c r="R40" s="59"/>
      <c r="S40" s="59"/>
      <c r="T40" s="59"/>
      <c r="U40" s="74"/>
      <c r="V40" s="59"/>
      <c r="W40" s="59"/>
      <c r="X40" s="74"/>
      <c r="Y40" s="74"/>
      <c r="Z40" s="59"/>
      <c r="AA40" s="59"/>
      <c r="AB40" s="59"/>
      <c r="AC40" s="59"/>
      <c r="AD40" s="59"/>
      <c r="AE40" s="59"/>
      <c r="AF40" s="59"/>
      <c r="AG40" s="59"/>
      <c r="AH40" s="59"/>
      <c r="AI40" s="68"/>
    </row>
    <row r="41" spans="1:35">
      <c r="A41" s="60" t="s">
        <v>3</v>
      </c>
      <c r="B41" s="60"/>
      <c r="C41" s="63"/>
      <c r="D41" s="60"/>
      <c r="E41" s="60"/>
      <c r="F41" s="60"/>
      <c r="G41" s="69"/>
      <c r="H41" s="60"/>
      <c r="I41" s="60"/>
      <c r="J41" s="60"/>
      <c r="K41" s="60"/>
      <c r="L41" s="72"/>
      <c r="M41" s="60"/>
      <c r="N41" s="7" t="s">
        <v>17</v>
      </c>
      <c r="O41" s="75"/>
      <c r="P41" s="75"/>
      <c r="Q41" s="60"/>
      <c r="R41" s="60"/>
      <c r="S41" s="60"/>
      <c r="T41" s="60"/>
      <c r="U41" s="75"/>
      <c r="V41" s="60"/>
      <c r="W41" s="60"/>
      <c r="X41" s="75"/>
      <c r="Y41" s="75"/>
      <c r="Z41" s="60"/>
      <c r="AA41" s="60"/>
      <c r="AB41" s="60"/>
      <c r="AC41" s="60"/>
      <c r="AD41" s="60"/>
      <c r="AE41" s="60"/>
      <c r="AF41" s="60"/>
      <c r="AG41" s="60"/>
      <c r="AH41" s="60"/>
      <c r="AI41" s="69"/>
    </row>
    <row r="42" spans="1:35" ht="18" customHeight="1">
      <c r="A42" s="58" t="s">
        <v>58</v>
      </c>
      <c r="B42" s="58" t="s">
        <v>43</v>
      </c>
      <c r="C42" s="61">
        <v>81595</v>
      </c>
      <c r="D42" s="64" t="s">
        <v>59</v>
      </c>
      <c r="E42" s="58" t="s">
        <v>60</v>
      </c>
      <c r="F42" s="58" t="s">
        <v>61</v>
      </c>
      <c r="G42" s="58" t="s">
        <v>62</v>
      </c>
      <c r="H42" s="58" t="s">
        <v>63</v>
      </c>
      <c r="I42" s="58" t="s">
        <v>48</v>
      </c>
      <c r="J42" s="58">
        <v>5.8</v>
      </c>
      <c r="K42" s="58">
        <v>18.600000000000001</v>
      </c>
      <c r="L42" s="58">
        <f>J42/K42</f>
        <v>0.31182795698924726</v>
      </c>
      <c r="M42" s="58">
        <v>3500</v>
      </c>
      <c r="N42" s="7" t="s">
        <v>0</v>
      </c>
      <c r="O42" s="73">
        <v>15775</v>
      </c>
      <c r="P42" s="73">
        <v>14000</v>
      </c>
      <c r="Q42" s="73">
        <v>20000</v>
      </c>
      <c r="R42" s="73">
        <v>5000</v>
      </c>
      <c r="S42" s="58"/>
      <c r="T42" s="58"/>
      <c r="U42" s="58"/>
      <c r="V42" s="58"/>
      <c r="W42" s="58"/>
      <c r="X42" s="58"/>
      <c r="Y42" s="58"/>
      <c r="Z42" s="58"/>
      <c r="AA42" s="73">
        <v>7525</v>
      </c>
      <c r="AB42" s="73">
        <v>7500</v>
      </c>
      <c r="AC42" s="73">
        <v>10500</v>
      </c>
      <c r="AD42" s="73">
        <v>2500</v>
      </c>
      <c r="AE42" s="58"/>
      <c r="AF42" s="58"/>
      <c r="AG42" s="58" t="s">
        <v>87</v>
      </c>
      <c r="AH42" s="58" t="s">
        <v>51</v>
      </c>
      <c r="AI42" s="58"/>
    </row>
    <row r="43" spans="1:35">
      <c r="A43" s="59"/>
      <c r="B43" s="59"/>
      <c r="C43" s="62"/>
      <c r="D43" s="65"/>
      <c r="E43" s="59"/>
      <c r="F43" s="59"/>
      <c r="G43" s="59"/>
      <c r="H43" s="59"/>
      <c r="I43" s="59"/>
      <c r="J43" s="59"/>
      <c r="K43" s="59"/>
      <c r="L43" s="59"/>
      <c r="M43" s="59"/>
      <c r="N43" s="7" t="s">
        <v>12</v>
      </c>
      <c r="O43" s="74"/>
      <c r="P43" s="74"/>
      <c r="Q43" s="74"/>
      <c r="R43" s="74"/>
      <c r="S43" s="59"/>
      <c r="T43" s="59"/>
      <c r="U43" s="59"/>
      <c r="V43" s="59"/>
      <c r="W43" s="59"/>
      <c r="X43" s="59"/>
      <c r="Y43" s="59"/>
      <c r="Z43" s="59"/>
      <c r="AA43" s="74"/>
      <c r="AB43" s="74"/>
      <c r="AC43" s="74"/>
      <c r="AD43" s="74"/>
      <c r="AE43" s="59"/>
      <c r="AF43" s="59"/>
      <c r="AG43" s="59"/>
      <c r="AH43" s="59"/>
      <c r="AI43" s="59"/>
    </row>
    <row r="44" spans="1:35">
      <c r="A44" s="59"/>
      <c r="B44" s="59"/>
      <c r="C44" s="62"/>
      <c r="D44" s="65"/>
      <c r="E44" s="59"/>
      <c r="F44" s="59"/>
      <c r="G44" s="59"/>
      <c r="H44" s="59"/>
      <c r="I44" s="59"/>
      <c r="J44" s="59"/>
      <c r="K44" s="59"/>
      <c r="L44" s="59"/>
      <c r="M44" s="59"/>
      <c r="N44" s="7" t="s">
        <v>13</v>
      </c>
      <c r="O44" s="74"/>
      <c r="P44" s="74"/>
      <c r="Q44" s="74"/>
      <c r="R44" s="74"/>
      <c r="S44" s="59"/>
      <c r="T44" s="59"/>
      <c r="U44" s="59"/>
      <c r="V44" s="59"/>
      <c r="W44" s="59"/>
      <c r="X44" s="59"/>
      <c r="Y44" s="59"/>
      <c r="Z44" s="59"/>
      <c r="AA44" s="74"/>
      <c r="AB44" s="74"/>
      <c r="AC44" s="74"/>
      <c r="AD44" s="74"/>
      <c r="AE44" s="59"/>
      <c r="AF44" s="59"/>
      <c r="AG44" s="59"/>
      <c r="AH44" s="59"/>
      <c r="AI44" s="59"/>
    </row>
    <row r="45" spans="1:35">
      <c r="A45" s="59"/>
      <c r="B45" s="59"/>
      <c r="C45" s="62"/>
      <c r="D45" s="65"/>
      <c r="E45" s="59"/>
      <c r="F45" s="59"/>
      <c r="G45" s="59"/>
      <c r="H45" s="59"/>
      <c r="I45" s="59"/>
      <c r="J45" s="59"/>
      <c r="K45" s="59"/>
      <c r="L45" s="59"/>
      <c r="M45" s="59"/>
      <c r="N45" s="7" t="s">
        <v>15</v>
      </c>
      <c r="O45" s="74"/>
      <c r="P45" s="74"/>
      <c r="Q45" s="74"/>
      <c r="R45" s="74"/>
      <c r="S45" s="59"/>
      <c r="T45" s="59"/>
      <c r="U45" s="59"/>
      <c r="V45" s="59"/>
      <c r="W45" s="59"/>
      <c r="X45" s="59"/>
      <c r="Y45" s="59"/>
      <c r="Z45" s="59"/>
      <c r="AA45" s="74"/>
      <c r="AB45" s="74"/>
      <c r="AC45" s="74"/>
      <c r="AD45" s="74"/>
      <c r="AE45" s="59"/>
      <c r="AF45" s="59"/>
      <c r="AG45" s="59"/>
      <c r="AH45" s="59"/>
      <c r="AI45" s="59"/>
    </row>
    <row r="46" spans="1:35">
      <c r="A46" s="59"/>
      <c r="B46" s="59"/>
      <c r="C46" s="62"/>
      <c r="D46" s="65"/>
      <c r="E46" s="59"/>
      <c r="F46" s="59"/>
      <c r="G46" s="59"/>
      <c r="H46" s="59"/>
      <c r="I46" s="59"/>
      <c r="J46" s="59"/>
      <c r="K46" s="59"/>
      <c r="L46" s="59"/>
      <c r="M46" s="59"/>
      <c r="N46" s="7" t="s">
        <v>7</v>
      </c>
      <c r="O46" s="74"/>
      <c r="P46" s="74"/>
      <c r="Q46" s="74"/>
      <c r="R46" s="74"/>
      <c r="S46" s="59"/>
      <c r="T46" s="59"/>
      <c r="U46" s="59"/>
      <c r="V46" s="59"/>
      <c r="W46" s="59"/>
      <c r="X46" s="59"/>
      <c r="Y46" s="59"/>
      <c r="Z46" s="59"/>
      <c r="AA46" s="74"/>
      <c r="AB46" s="74"/>
      <c r="AC46" s="74"/>
      <c r="AD46" s="74"/>
      <c r="AE46" s="59"/>
      <c r="AF46" s="59"/>
      <c r="AG46" s="59"/>
      <c r="AH46" s="59"/>
      <c r="AI46" s="59"/>
    </row>
    <row r="47" spans="1:35" ht="31.5">
      <c r="A47" s="59"/>
      <c r="B47" s="59"/>
      <c r="C47" s="62"/>
      <c r="D47" s="65"/>
      <c r="E47" s="59"/>
      <c r="F47" s="59"/>
      <c r="G47" s="59"/>
      <c r="H47" s="59"/>
      <c r="I47" s="59"/>
      <c r="J47" s="59"/>
      <c r="K47" s="59"/>
      <c r="L47" s="59"/>
      <c r="M47" s="59"/>
      <c r="N47" s="7" t="s">
        <v>86</v>
      </c>
      <c r="O47" s="74"/>
      <c r="P47" s="74"/>
      <c r="Q47" s="74"/>
      <c r="R47" s="74"/>
      <c r="S47" s="59"/>
      <c r="T47" s="59"/>
      <c r="U47" s="59"/>
      <c r="V47" s="59"/>
      <c r="W47" s="59"/>
      <c r="X47" s="59"/>
      <c r="Y47" s="59"/>
      <c r="Z47" s="59"/>
      <c r="AA47" s="74"/>
      <c r="AB47" s="74"/>
      <c r="AC47" s="74"/>
      <c r="AD47" s="74"/>
      <c r="AE47" s="59"/>
      <c r="AF47" s="59"/>
      <c r="AG47" s="59"/>
      <c r="AH47" s="59"/>
      <c r="AI47" s="59"/>
    </row>
    <row r="48" spans="1:35" ht="17.25" customHeight="1">
      <c r="A48" s="59"/>
      <c r="B48" s="59"/>
      <c r="C48" s="62"/>
      <c r="D48" s="65"/>
      <c r="E48" s="59"/>
      <c r="F48" s="59"/>
      <c r="G48" s="59"/>
      <c r="H48" s="59"/>
      <c r="I48" s="59"/>
      <c r="J48" s="59"/>
      <c r="K48" s="59"/>
      <c r="L48" s="59"/>
      <c r="M48" s="59"/>
      <c r="N48" s="7" t="s">
        <v>16</v>
      </c>
      <c r="O48" s="74"/>
      <c r="P48" s="74"/>
      <c r="Q48" s="74"/>
      <c r="R48" s="74"/>
      <c r="S48" s="59"/>
      <c r="T48" s="59"/>
      <c r="U48" s="59"/>
      <c r="V48" s="59"/>
      <c r="W48" s="59"/>
      <c r="X48" s="59"/>
      <c r="Y48" s="59"/>
      <c r="Z48" s="59"/>
      <c r="AA48" s="74"/>
      <c r="AB48" s="74"/>
      <c r="AC48" s="74"/>
      <c r="AD48" s="74"/>
      <c r="AE48" s="59"/>
      <c r="AF48" s="59"/>
      <c r="AG48" s="59"/>
      <c r="AH48" s="59"/>
      <c r="AI48" s="59"/>
    </row>
    <row r="49" spans="1:35">
      <c r="A49" s="59"/>
      <c r="B49" s="59"/>
      <c r="C49" s="62"/>
      <c r="D49" s="65"/>
      <c r="E49" s="59"/>
      <c r="F49" s="59"/>
      <c r="G49" s="59"/>
      <c r="H49" s="59"/>
      <c r="I49" s="59"/>
      <c r="J49" s="59"/>
      <c r="K49" s="59"/>
      <c r="L49" s="59"/>
      <c r="M49" s="59"/>
      <c r="N49" s="7" t="s">
        <v>8</v>
      </c>
      <c r="O49" s="74"/>
      <c r="P49" s="74"/>
      <c r="Q49" s="74"/>
      <c r="R49" s="74"/>
      <c r="S49" s="59"/>
      <c r="T49" s="59"/>
      <c r="U49" s="59"/>
      <c r="V49" s="59"/>
      <c r="W49" s="59"/>
      <c r="X49" s="59"/>
      <c r="Y49" s="59"/>
      <c r="Z49" s="59"/>
      <c r="AA49" s="74"/>
      <c r="AB49" s="74"/>
      <c r="AC49" s="74"/>
      <c r="AD49" s="74"/>
      <c r="AE49" s="59"/>
      <c r="AF49" s="59"/>
      <c r="AG49" s="59"/>
      <c r="AH49" s="59"/>
      <c r="AI49" s="59"/>
    </row>
    <row r="50" spans="1:35">
      <c r="A50" s="60"/>
      <c r="B50" s="60"/>
      <c r="C50" s="63"/>
      <c r="D50" s="66"/>
      <c r="E50" s="60"/>
      <c r="F50" s="60"/>
      <c r="G50" s="60"/>
      <c r="H50" s="60"/>
      <c r="I50" s="60"/>
      <c r="J50" s="60"/>
      <c r="K50" s="60"/>
      <c r="L50" s="60"/>
      <c r="M50" s="60"/>
      <c r="N50" s="7" t="s">
        <v>17</v>
      </c>
      <c r="O50" s="75"/>
      <c r="P50" s="75"/>
      <c r="Q50" s="75"/>
      <c r="R50" s="75"/>
      <c r="S50" s="60"/>
      <c r="T50" s="60"/>
      <c r="U50" s="60"/>
      <c r="V50" s="60"/>
      <c r="W50" s="60"/>
      <c r="X50" s="60"/>
      <c r="Y50" s="60"/>
      <c r="Z50" s="60"/>
      <c r="AA50" s="75"/>
      <c r="AB50" s="75"/>
      <c r="AC50" s="75"/>
      <c r="AD50" s="75"/>
      <c r="AE50" s="60"/>
      <c r="AF50" s="60"/>
      <c r="AG50" s="60"/>
      <c r="AH50" s="60"/>
      <c r="AI50" s="60"/>
    </row>
    <row r="51" spans="1:35" ht="94.5">
      <c r="A51" s="3" t="s">
        <v>64</v>
      </c>
      <c r="B51" s="3" t="s">
        <v>43</v>
      </c>
      <c r="C51" s="12">
        <v>81595</v>
      </c>
      <c r="D51" s="7" t="s">
        <v>65</v>
      </c>
      <c r="E51" s="3" t="s">
        <v>66</v>
      </c>
      <c r="F51" s="3" t="s">
        <v>45</v>
      </c>
      <c r="G51" s="9" t="s">
        <v>46</v>
      </c>
      <c r="H51" s="3" t="s">
        <v>67</v>
      </c>
      <c r="I51" s="3" t="s">
        <v>48</v>
      </c>
      <c r="J51" s="3">
        <v>0.4</v>
      </c>
      <c r="K51" s="3">
        <v>18.600000000000001</v>
      </c>
      <c r="L51" s="11">
        <f>J51/K51</f>
        <v>2.150537634408602E-2</v>
      </c>
      <c r="M51" s="3">
        <v>500</v>
      </c>
      <c r="N51" s="7" t="s">
        <v>16</v>
      </c>
      <c r="O51" s="10">
        <v>8200</v>
      </c>
      <c r="Q51" s="3"/>
      <c r="R51" s="3"/>
      <c r="S51" s="3"/>
      <c r="T51" s="3"/>
      <c r="U51" s="3"/>
      <c r="V51" s="3"/>
      <c r="W51" s="3"/>
      <c r="X51" s="3"/>
      <c r="Y51" s="3"/>
      <c r="Z51" s="3"/>
      <c r="AA51" s="3"/>
      <c r="AB51" s="3"/>
      <c r="AC51" s="3"/>
      <c r="AD51" s="3"/>
      <c r="AE51" s="3"/>
      <c r="AF51" s="3"/>
      <c r="AG51" s="3" t="s">
        <v>68</v>
      </c>
      <c r="AH51" s="3" t="s">
        <v>51</v>
      </c>
      <c r="AI51" s="3"/>
    </row>
    <row r="52" spans="1:35" ht="21" customHeight="1">
      <c r="A52" s="58" t="s">
        <v>71</v>
      </c>
      <c r="B52" s="58" t="s">
        <v>43</v>
      </c>
      <c r="C52" s="61">
        <v>81595</v>
      </c>
      <c r="D52" s="64" t="s">
        <v>72</v>
      </c>
      <c r="E52" s="58" t="s">
        <v>73</v>
      </c>
      <c r="F52" s="58" t="s">
        <v>45</v>
      </c>
      <c r="G52" s="67" t="s">
        <v>46</v>
      </c>
      <c r="H52" s="58" t="s">
        <v>47</v>
      </c>
      <c r="I52" s="58" t="s">
        <v>48</v>
      </c>
      <c r="J52" s="76">
        <v>2</v>
      </c>
      <c r="K52" s="58">
        <v>18.600000000000001</v>
      </c>
      <c r="L52" s="70">
        <f>J52/K52</f>
        <v>0.1075268817204301</v>
      </c>
      <c r="M52" s="58">
        <v>4000</v>
      </c>
      <c r="N52" s="7" t="s">
        <v>0</v>
      </c>
      <c r="O52" s="78"/>
      <c r="P52" s="78"/>
      <c r="Q52" s="78">
        <v>9000</v>
      </c>
      <c r="R52" s="58"/>
      <c r="S52" s="58"/>
      <c r="T52" s="58"/>
      <c r="U52" s="78">
        <v>750</v>
      </c>
      <c r="V52" s="58"/>
      <c r="W52" s="58"/>
      <c r="X52" s="78">
        <v>1500</v>
      </c>
      <c r="Y52" s="58"/>
      <c r="Z52" s="58"/>
      <c r="AA52" s="58"/>
      <c r="AB52" s="58"/>
      <c r="AC52" s="58"/>
      <c r="AD52" s="58"/>
      <c r="AE52" s="58"/>
      <c r="AF52" s="58"/>
      <c r="AG52" s="58" t="s">
        <v>74</v>
      </c>
      <c r="AH52" s="58"/>
      <c r="AI52" s="67" t="s">
        <v>52</v>
      </c>
    </row>
    <row r="53" spans="1:35" ht="21" customHeight="1">
      <c r="A53" s="59"/>
      <c r="B53" s="59"/>
      <c r="C53" s="62"/>
      <c r="D53" s="65"/>
      <c r="E53" s="59"/>
      <c r="F53" s="59"/>
      <c r="G53" s="68"/>
      <c r="H53" s="59"/>
      <c r="I53" s="59"/>
      <c r="J53" s="77"/>
      <c r="K53" s="59"/>
      <c r="L53" s="71"/>
      <c r="M53" s="59"/>
      <c r="N53" s="7" t="s">
        <v>12</v>
      </c>
      <c r="O53" s="78"/>
      <c r="P53" s="78"/>
      <c r="Q53" s="78"/>
      <c r="R53" s="59"/>
      <c r="S53" s="59"/>
      <c r="T53" s="59"/>
      <c r="U53" s="78"/>
      <c r="V53" s="59"/>
      <c r="W53" s="59"/>
      <c r="X53" s="78"/>
      <c r="Y53" s="59"/>
      <c r="Z53" s="59"/>
      <c r="AA53" s="59"/>
      <c r="AB53" s="59"/>
      <c r="AC53" s="59"/>
      <c r="AD53" s="59"/>
      <c r="AE53" s="59"/>
      <c r="AF53" s="59"/>
      <c r="AG53" s="59"/>
      <c r="AH53" s="59"/>
      <c r="AI53" s="68"/>
    </row>
    <row r="54" spans="1:35" ht="21" customHeight="1">
      <c r="A54" s="59"/>
      <c r="B54" s="59"/>
      <c r="C54" s="62"/>
      <c r="D54" s="65"/>
      <c r="E54" s="59"/>
      <c r="F54" s="59"/>
      <c r="G54" s="68"/>
      <c r="H54" s="59"/>
      <c r="I54" s="59"/>
      <c r="J54" s="77"/>
      <c r="K54" s="59"/>
      <c r="L54" s="71"/>
      <c r="M54" s="59"/>
      <c r="N54" s="7" t="s">
        <v>14</v>
      </c>
      <c r="O54" s="78"/>
      <c r="P54" s="78"/>
      <c r="Q54" s="78"/>
      <c r="R54" s="59"/>
      <c r="S54" s="59"/>
      <c r="T54" s="59"/>
      <c r="U54" s="78"/>
      <c r="V54" s="59"/>
      <c r="W54" s="59"/>
      <c r="X54" s="78"/>
      <c r="Y54" s="59"/>
      <c r="Z54" s="59"/>
      <c r="AA54" s="59"/>
      <c r="AB54" s="59"/>
      <c r="AC54" s="59"/>
      <c r="AD54" s="59"/>
      <c r="AE54" s="59"/>
      <c r="AF54" s="59"/>
      <c r="AG54" s="59"/>
      <c r="AH54" s="59"/>
      <c r="AI54" s="68"/>
    </row>
    <row r="55" spans="1:35" ht="21" customHeight="1">
      <c r="A55" s="58" t="s">
        <v>75</v>
      </c>
      <c r="B55" s="58" t="s">
        <v>43</v>
      </c>
      <c r="C55" s="61">
        <v>81595</v>
      </c>
      <c r="D55" s="64" t="s">
        <v>76</v>
      </c>
      <c r="E55" s="58" t="s">
        <v>77</v>
      </c>
      <c r="F55" s="58" t="s">
        <v>45</v>
      </c>
      <c r="G55" s="67" t="s">
        <v>46</v>
      </c>
      <c r="H55" s="58" t="s">
        <v>47</v>
      </c>
      <c r="I55" s="58" t="s">
        <v>48</v>
      </c>
      <c r="J55" s="58">
        <v>0.28000000000000003</v>
      </c>
      <c r="K55" s="58">
        <v>18.600000000000001</v>
      </c>
      <c r="L55" s="70">
        <f>J55/K55</f>
        <v>1.5053763440860216E-2</v>
      </c>
      <c r="M55" s="58">
        <v>100</v>
      </c>
      <c r="N55" s="7" t="s">
        <v>0</v>
      </c>
      <c r="O55" s="73">
        <v>5000</v>
      </c>
      <c r="P55" s="73"/>
      <c r="Q55" s="58"/>
      <c r="R55" s="58"/>
      <c r="S55" s="58"/>
      <c r="T55" s="58"/>
      <c r="U55" s="58"/>
      <c r="V55" s="58"/>
      <c r="W55" s="58"/>
      <c r="X55" s="58"/>
      <c r="Y55" s="73">
        <v>1081.5999999999999</v>
      </c>
      <c r="Z55" s="58"/>
      <c r="AA55" s="58"/>
      <c r="AB55" s="58"/>
      <c r="AC55" s="58"/>
      <c r="AD55" s="58"/>
      <c r="AE55" s="58"/>
      <c r="AF55" s="58"/>
      <c r="AG55" s="58" t="s">
        <v>74</v>
      </c>
      <c r="AH55" s="58"/>
      <c r="AI55" s="67" t="s">
        <v>52</v>
      </c>
    </row>
    <row r="56" spans="1:35" ht="21" customHeight="1">
      <c r="A56" s="59"/>
      <c r="B56" s="59"/>
      <c r="C56" s="62"/>
      <c r="D56" s="65"/>
      <c r="E56" s="59"/>
      <c r="F56" s="59"/>
      <c r="G56" s="68"/>
      <c r="H56" s="59"/>
      <c r="I56" s="59"/>
      <c r="J56" s="59"/>
      <c r="K56" s="59"/>
      <c r="L56" s="71"/>
      <c r="M56" s="59"/>
      <c r="N56" s="7" t="s">
        <v>12</v>
      </c>
      <c r="O56" s="74"/>
      <c r="P56" s="74"/>
      <c r="Q56" s="59"/>
      <c r="R56" s="59"/>
      <c r="S56" s="59"/>
      <c r="T56" s="59"/>
      <c r="U56" s="59"/>
      <c r="V56" s="59"/>
      <c r="W56" s="59"/>
      <c r="X56" s="59"/>
      <c r="Y56" s="74"/>
      <c r="Z56" s="59"/>
      <c r="AA56" s="59"/>
      <c r="AB56" s="59"/>
      <c r="AC56" s="59"/>
      <c r="AD56" s="59"/>
      <c r="AE56" s="59"/>
      <c r="AF56" s="59"/>
      <c r="AG56" s="59"/>
      <c r="AH56" s="59"/>
      <c r="AI56" s="68"/>
    </row>
    <row r="57" spans="1:35" ht="21" customHeight="1">
      <c r="A57" s="59"/>
      <c r="B57" s="59"/>
      <c r="C57" s="62"/>
      <c r="D57" s="65"/>
      <c r="E57" s="59"/>
      <c r="F57" s="59"/>
      <c r="G57" s="68"/>
      <c r="H57" s="59"/>
      <c r="I57" s="59"/>
      <c r="J57" s="59"/>
      <c r="K57" s="59"/>
      <c r="L57" s="71"/>
      <c r="M57" s="59"/>
      <c r="N57" s="7" t="s">
        <v>14</v>
      </c>
      <c r="O57" s="74"/>
      <c r="P57" s="74"/>
      <c r="Q57" s="59"/>
      <c r="R57" s="59"/>
      <c r="S57" s="59"/>
      <c r="T57" s="59"/>
      <c r="U57" s="59"/>
      <c r="V57" s="59"/>
      <c r="W57" s="59"/>
      <c r="X57" s="59"/>
      <c r="Y57" s="74"/>
      <c r="Z57" s="59"/>
      <c r="AA57" s="59"/>
      <c r="AB57" s="59"/>
      <c r="AC57" s="59"/>
      <c r="AD57" s="59"/>
      <c r="AE57" s="59"/>
      <c r="AF57" s="59"/>
      <c r="AG57" s="59"/>
      <c r="AH57" s="59"/>
      <c r="AI57" s="68"/>
    </row>
    <row r="58" spans="1:35" ht="21" customHeight="1">
      <c r="A58" s="59"/>
      <c r="B58" s="59"/>
      <c r="C58" s="62"/>
      <c r="D58" s="65"/>
      <c r="E58" s="59"/>
      <c r="F58" s="59"/>
      <c r="G58" s="68"/>
      <c r="H58" s="59"/>
      <c r="I58" s="59"/>
      <c r="J58" s="59"/>
      <c r="K58" s="59"/>
      <c r="L58" s="71"/>
      <c r="M58" s="59"/>
      <c r="N58" s="7" t="s">
        <v>8</v>
      </c>
      <c r="O58" s="74"/>
      <c r="P58" s="74"/>
      <c r="Q58" s="59"/>
      <c r="R58" s="59"/>
      <c r="S58" s="59"/>
      <c r="T58" s="59"/>
      <c r="U58" s="59"/>
      <c r="V58" s="59"/>
      <c r="W58" s="59"/>
      <c r="X58" s="59"/>
      <c r="Y58" s="74"/>
      <c r="Z58" s="59"/>
      <c r="AA58" s="59"/>
      <c r="AB58" s="59"/>
      <c r="AC58" s="59"/>
      <c r="AD58" s="59"/>
      <c r="AE58" s="59"/>
      <c r="AF58" s="59"/>
      <c r="AG58" s="59"/>
      <c r="AH58" s="59"/>
      <c r="AI58" s="68"/>
    </row>
    <row r="59" spans="1:35" ht="21" customHeight="1">
      <c r="A59" s="58" t="s">
        <v>78</v>
      </c>
      <c r="B59" s="58" t="s">
        <v>43</v>
      </c>
      <c r="C59" s="61">
        <v>81595</v>
      </c>
      <c r="D59" s="64" t="s">
        <v>79</v>
      </c>
      <c r="E59" s="58" t="s">
        <v>80</v>
      </c>
      <c r="F59" s="58" t="s">
        <v>45</v>
      </c>
      <c r="G59" s="67" t="s">
        <v>46</v>
      </c>
      <c r="H59" s="58" t="s">
        <v>47</v>
      </c>
      <c r="I59" s="58" t="s">
        <v>48</v>
      </c>
      <c r="J59" s="76">
        <v>0.2</v>
      </c>
      <c r="K59" s="58">
        <v>18.600000000000001</v>
      </c>
      <c r="L59" s="70">
        <f>J59/K59</f>
        <v>1.075268817204301E-2</v>
      </c>
      <c r="M59" s="58">
        <v>50</v>
      </c>
      <c r="N59" s="7" t="s">
        <v>0</v>
      </c>
      <c r="O59" s="73"/>
      <c r="P59" s="73"/>
      <c r="Q59" s="73">
        <v>6081.6</v>
      </c>
      <c r="R59" s="73"/>
      <c r="S59" s="73"/>
      <c r="T59" s="73"/>
      <c r="U59" s="73"/>
      <c r="V59" s="73"/>
      <c r="W59" s="73"/>
      <c r="X59" s="73"/>
      <c r="Y59" s="73">
        <v>6081.6</v>
      </c>
      <c r="Z59" s="73"/>
      <c r="AA59" s="73"/>
      <c r="AB59" s="73"/>
      <c r="AC59" s="73"/>
      <c r="AD59" s="73"/>
      <c r="AE59" s="73"/>
      <c r="AF59" s="73"/>
      <c r="AG59" s="73" t="s">
        <v>74</v>
      </c>
      <c r="AH59" s="73"/>
      <c r="AI59" s="73" t="s">
        <v>52</v>
      </c>
    </row>
    <row r="60" spans="1:35" ht="21" customHeight="1">
      <c r="A60" s="59"/>
      <c r="B60" s="59"/>
      <c r="C60" s="62"/>
      <c r="D60" s="65"/>
      <c r="E60" s="59"/>
      <c r="F60" s="59"/>
      <c r="G60" s="68"/>
      <c r="H60" s="59"/>
      <c r="I60" s="59"/>
      <c r="J60" s="77"/>
      <c r="K60" s="59"/>
      <c r="L60" s="71"/>
      <c r="M60" s="59"/>
      <c r="N60" s="7" t="s">
        <v>12</v>
      </c>
      <c r="O60" s="74"/>
      <c r="P60" s="74"/>
      <c r="Q60" s="74"/>
      <c r="R60" s="74"/>
      <c r="S60" s="74"/>
      <c r="T60" s="74"/>
      <c r="U60" s="74"/>
      <c r="V60" s="74"/>
      <c r="W60" s="74"/>
      <c r="X60" s="74"/>
      <c r="Y60" s="74"/>
      <c r="Z60" s="74"/>
      <c r="AA60" s="74"/>
      <c r="AB60" s="74"/>
      <c r="AC60" s="74"/>
      <c r="AD60" s="74"/>
      <c r="AE60" s="74"/>
      <c r="AF60" s="74"/>
      <c r="AG60" s="74"/>
      <c r="AH60" s="74"/>
      <c r="AI60" s="74"/>
    </row>
    <row r="61" spans="1:35" ht="21" customHeight="1">
      <c r="A61" s="59"/>
      <c r="B61" s="59"/>
      <c r="C61" s="62"/>
      <c r="D61" s="65"/>
      <c r="E61" s="59"/>
      <c r="F61" s="59"/>
      <c r="G61" s="68"/>
      <c r="H61" s="59"/>
      <c r="I61" s="59"/>
      <c r="J61" s="77"/>
      <c r="K61" s="59"/>
      <c r="L61" s="71"/>
      <c r="M61" s="59"/>
      <c r="N61" s="7" t="s">
        <v>14</v>
      </c>
      <c r="O61" s="74"/>
      <c r="P61" s="74"/>
      <c r="Q61" s="74"/>
      <c r="R61" s="74"/>
      <c r="S61" s="74"/>
      <c r="T61" s="74"/>
      <c r="U61" s="74"/>
      <c r="V61" s="74"/>
      <c r="W61" s="74"/>
      <c r="X61" s="74"/>
      <c r="Y61" s="74"/>
      <c r="Z61" s="74"/>
      <c r="AA61" s="74"/>
      <c r="AB61" s="74"/>
      <c r="AC61" s="74"/>
      <c r="AD61" s="74"/>
      <c r="AE61" s="74"/>
      <c r="AF61" s="74"/>
      <c r="AG61" s="74"/>
      <c r="AH61" s="74"/>
      <c r="AI61" s="74"/>
    </row>
    <row r="62" spans="1:35" ht="21" customHeight="1">
      <c r="A62" s="59"/>
      <c r="B62" s="59"/>
      <c r="C62" s="62"/>
      <c r="D62" s="65"/>
      <c r="E62" s="59"/>
      <c r="F62" s="59"/>
      <c r="G62" s="68"/>
      <c r="H62" s="59"/>
      <c r="I62" s="59"/>
      <c r="J62" s="77"/>
      <c r="K62" s="59"/>
      <c r="L62" s="71"/>
      <c r="M62" s="59"/>
      <c r="N62" s="7" t="s">
        <v>17</v>
      </c>
      <c r="O62" s="74"/>
      <c r="P62" s="74"/>
      <c r="Q62" s="74"/>
      <c r="R62" s="74"/>
      <c r="S62" s="74"/>
      <c r="T62" s="74"/>
      <c r="U62" s="74"/>
      <c r="V62" s="74"/>
      <c r="W62" s="74"/>
      <c r="X62" s="74"/>
      <c r="Y62" s="74"/>
      <c r="Z62" s="74"/>
      <c r="AA62" s="74"/>
      <c r="AB62" s="74"/>
      <c r="AC62" s="74"/>
      <c r="AD62" s="74"/>
      <c r="AE62" s="74"/>
      <c r="AF62" s="74"/>
      <c r="AG62" s="74"/>
      <c r="AH62" s="74"/>
      <c r="AI62" s="74"/>
    </row>
    <row r="63" spans="1:35" ht="27.75" customHeight="1">
      <c r="A63" s="58" t="s">
        <v>82</v>
      </c>
      <c r="B63" s="58" t="s">
        <v>43</v>
      </c>
      <c r="C63" s="61">
        <v>81595</v>
      </c>
      <c r="D63" s="64" t="s">
        <v>81</v>
      </c>
      <c r="E63" s="58" t="s">
        <v>83</v>
      </c>
      <c r="F63" s="58" t="s">
        <v>45</v>
      </c>
      <c r="G63" s="67" t="s">
        <v>46</v>
      </c>
      <c r="H63" s="58" t="s">
        <v>47</v>
      </c>
      <c r="I63" s="58" t="s">
        <v>48</v>
      </c>
      <c r="J63" s="58">
        <v>0.6</v>
      </c>
      <c r="K63" s="58">
        <v>18.600000000000001</v>
      </c>
      <c r="L63" s="70">
        <f>J63/K63</f>
        <v>3.2258064516129031E-2</v>
      </c>
      <c r="M63" s="58">
        <v>30</v>
      </c>
      <c r="N63" s="7" t="s">
        <v>0</v>
      </c>
      <c r="O63" s="73"/>
      <c r="P63" s="73"/>
      <c r="Q63" s="73"/>
      <c r="R63" s="73">
        <v>3000</v>
      </c>
      <c r="S63" s="73"/>
      <c r="T63" s="73"/>
      <c r="U63" s="73"/>
      <c r="V63" s="73"/>
      <c r="W63" s="73"/>
      <c r="X63" s="73"/>
      <c r="Y63" s="73"/>
      <c r="Z63" s="73"/>
      <c r="AA63" s="73"/>
      <c r="AB63" s="73"/>
      <c r="AC63" s="73"/>
      <c r="AD63" s="73"/>
      <c r="AE63" s="73"/>
      <c r="AF63" s="73"/>
      <c r="AG63" s="73" t="s">
        <v>74</v>
      </c>
      <c r="AH63" s="73"/>
      <c r="AI63" s="73"/>
    </row>
    <row r="64" spans="1:35" ht="28.5" customHeight="1">
      <c r="A64" s="59"/>
      <c r="B64" s="59"/>
      <c r="C64" s="62"/>
      <c r="D64" s="65"/>
      <c r="E64" s="59"/>
      <c r="F64" s="59"/>
      <c r="G64" s="68"/>
      <c r="H64" s="59"/>
      <c r="I64" s="59"/>
      <c r="J64" s="59"/>
      <c r="K64" s="59"/>
      <c r="L64" s="71"/>
      <c r="M64" s="59"/>
      <c r="N64" s="7" t="s">
        <v>12</v>
      </c>
      <c r="O64" s="74"/>
      <c r="P64" s="74"/>
      <c r="Q64" s="74"/>
      <c r="R64" s="74"/>
      <c r="S64" s="74"/>
      <c r="T64" s="74"/>
      <c r="U64" s="74"/>
      <c r="V64" s="74"/>
      <c r="W64" s="74"/>
      <c r="X64" s="74"/>
      <c r="Y64" s="74"/>
      <c r="Z64" s="74"/>
      <c r="AA64" s="74"/>
      <c r="AB64" s="74"/>
      <c r="AC64" s="74"/>
      <c r="AD64" s="74"/>
      <c r="AE64" s="74"/>
      <c r="AF64" s="74"/>
      <c r="AG64" s="74"/>
      <c r="AH64" s="74"/>
      <c r="AI64" s="74"/>
    </row>
    <row r="65" spans="1:35" ht="29.25" customHeight="1">
      <c r="A65" s="60"/>
      <c r="B65" s="60"/>
      <c r="C65" s="63"/>
      <c r="D65" s="66"/>
      <c r="E65" s="60"/>
      <c r="F65" s="60"/>
      <c r="G65" s="69"/>
      <c r="H65" s="60"/>
      <c r="I65" s="60"/>
      <c r="J65" s="60"/>
      <c r="K65" s="60"/>
      <c r="L65" s="71"/>
      <c r="M65" s="60"/>
      <c r="N65" s="7" t="s">
        <v>14</v>
      </c>
      <c r="O65" s="75"/>
      <c r="P65" s="75"/>
      <c r="Q65" s="75"/>
      <c r="R65" s="75"/>
      <c r="S65" s="75"/>
      <c r="T65" s="75"/>
      <c r="U65" s="75"/>
      <c r="V65" s="75"/>
      <c r="W65" s="75"/>
      <c r="X65" s="75"/>
      <c r="Y65" s="75"/>
      <c r="Z65" s="75"/>
      <c r="AA65" s="75"/>
      <c r="AB65" s="75"/>
      <c r="AC65" s="75"/>
      <c r="AD65" s="75"/>
      <c r="AE65" s="75"/>
      <c r="AF65" s="75"/>
      <c r="AG65" s="75"/>
      <c r="AH65" s="75"/>
      <c r="AI65" s="75"/>
    </row>
    <row r="66" spans="1:35" ht="19.5" customHeight="1">
      <c r="A66" s="58" t="s">
        <v>84</v>
      </c>
      <c r="B66" s="58" t="s">
        <v>43</v>
      </c>
      <c r="C66" s="61">
        <v>81595</v>
      </c>
      <c r="D66" s="64" t="s">
        <v>85</v>
      </c>
      <c r="E66" s="58" t="s">
        <v>83</v>
      </c>
      <c r="F66" s="58" t="s">
        <v>45</v>
      </c>
      <c r="G66" s="67" t="s">
        <v>46</v>
      </c>
      <c r="H66" s="58" t="s">
        <v>47</v>
      </c>
      <c r="I66" s="58" t="s">
        <v>48</v>
      </c>
      <c r="J66" s="58">
        <v>4.5</v>
      </c>
      <c r="K66" s="58">
        <v>18.600000000000001</v>
      </c>
      <c r="L66" s="70">
        <f>J66/K66</f>
        <v>0.24193548387096772</v>
      </c>
      <c r="M66" s="58">
        <v>1000</v>
      </c>
      <c r="N66" s="7" t="s">
        <v>0</v>
      </c>
      <c r="O66" s="73"/>
      <c r="P66" s="73"/>
      <c r="Q66" s="73">
        <v>12000</v>
      </c>
      <c r="R66" s="73"/>
      <c r="S66" s="73"/>
      <c r="T66" s="73"/>
      <c r="U66" s="73"/>
      <c r="V66" s="73"/>
      <c r="W66" s="73"/>
      <c r="X66" s="73"/>
      <c r="Y66" s="73"/>
      <c r="Z66" s="73"/>
      <c r="AA66" s="73"/>
      <c r="AB66" s="73"/>
      <c r="AC66" s="73"/>
      <c r="AD66" s="73"/>
      <c r="AE66" s="73"/>
      <c r="AF66" s="73"/>
      <c r="AG66" s="73" t="s">
        <v>74</v>
      </c>
      <c r="AH66" s="73"/>
      <c r="AI66" s="73"/>
    </row>
    <row r="67" spans="1:35" ht="19.5" customHeight="1">
      <c r="A67" s="59"/>
      <c r="B67" s="59"/>
      <c r="C67" s="62"/>
      <c r="D67" s="65"/>
      <c r="E67" s="59"/>
      <c r="F67" s="59"/>
      <c r="G67" s="68"/>
      <c r="H67" s="59"/>
      <c r="I67" s="59"/>
      <c r="J67" s="59"/>
      <c r="K67" s="59"/>
      <c r="L67" s="71"/>
      <c r="M67" s="59"/>
      <c r="N67" s="7" t="s">
        <v>7</v>
      </c>
      <c r="O67" s="74"/>
      <c r="P67" s="74"/>
      <c r="Q67" s="74"/>
      <c r="R67" s="74"/>
      <c r="S67" s="74"/>
      <c r="T67" s="74"/>
      <c r="U67" s="74"/>
      <c r="V67" s="74"/>
      <c r="W67" s="74"/>
      <c r="X67" s="74"/>
      <c r="Y67" s="74"/>
      <c r="Z67" s="74"/>
      <c r="AA67" s="74"/>
      <c r="AB67" s="74"/>
      <c r="AC67" s="74"/>
      <c r="AD67" s="74"/>
      <c r="AE67" s="74"/>
      <c r="AF67" s="74"/>
      <c r="AG67" s="74"/>
      <c r="AH67" s="74"/>
      <c r="AI67" s="74"/>
    </row>
    <row r="68" spans="1:35" ht="19.5" customHeight="1">
      <c r="A68" s="59"/>
      <c r="B68" s="59"/>
      <c r="C68" s="62"/>
      <c r="D68" s="65"/>
      <c r="E68" s="59"/>
      <c r="F68" s="59"/>
      <c r="G68" s="68"/>
      <c r="H68" s="59"/>
      <c r="I68" s="59"/>
      <c r="J68" s="59"/>
      <c r="K68" s="59"/>
      <c r="L68" s="71"/>
      <c r="M68" s="59"/>
      <c r="N68" s="7" t="s">
        <v>12</v>
      </c>
      <c r="O68" s="74"/>
      <c r="P68" s="74"/>
      <c r="Q68" s="74"/>
      <c r="R68" s="74"/>
      <c r="S68" s="74"/>
      <c r="T68" s="74"/>
      <c r="U68" s="74"/>
      <c r="V68" s="74"/>
      <c r="W68" s="74"/>
      <c r="X68" s="74"/>
      <c r="Y68" s="74"/>
      <c r="Z68" s="74"/>
      <c r="AA68" s="74"/>
      <c r="AB68" s="74"/>
      <c r="AC68" s="74"/>
      <c r="AD68" s="74"/>
      <c r="AE68" s="74"/>
      <c r="AF68" s="74"/>
      <c r="AG68" s="74"/>
      <c r="AH68" s="74"/>
      <c r="AI68" s="74"/>
    </row>
    <row r="69" spans="1:35" ht="19.5" customHeight="1">
      <c r="A69" s="60"/>
      <c r="B69" s="60"/>
      <c r="C69" s="63"/>
      <c r="D69" s="66"/>
      <c r="E69" s="60"/>
      <c r="F69" s="60"/>
      <c r="G69" s="69"/>
      <c r="H69" s="60"/>
      <c r="I69" s="60"/>
      <c r="J69" s="60"/>
      <c r="K69" s="60"/>
      <c r="L69" s="71"/>
      <c r="M69" s="60"/>
      <c r="N69" s="7" t="s">
        <v>14</v>
      </c>
      <c r="O69" s="75"/>
      <c r="P69" s="75"/>
      <c r="Q69" s="75"/>
      <c r="R69" s="75"/>
      <c r="S69" s="75"/>
      <c r="T69" s="75"/>
      <c r="U69" s="75"/>
      <c r="V69" s="75"/>
      <c r="W69" s="75"/>
      <c r="X69" s="75"/>
      <c r="Y69" s="75"/>
      <c r="Z69" s="75"/>
      <c r="AA69" s="75"/>
      <c r="AB69" s="75"/>
      <c r="AC69" s="75"/>
      <c r="AD69" s="75"/>
      <c r="AE69" s="75"/>
      <c r="AF69" s="75"/>
      <c r="AG69" s="75"/>
      <c r="AH69" s="75"/>
      <c r="AI69" s="75"/>
    </row>
    <row r="70" spans="1:35">
      <c r="A70" s="3"/>
      <c r="B70" s="3"/>
      <c r="C70" s="3"/>
      <c r="D70" s="3"/>
      <c r="E70" s="3"/>
      <c r="F70" s="3"/>
      <c r="G70" s="3"/>
      <c r="H70" s="3"/>
      <c r="I70" s="3"/>
      <c r="J70" s="10">
        <f>SUM(J12:J53)</f>
        <v>16.410000000000004</v>
      </c>
      <c r="K70" s="10"/>
      <c r="L70" s="10"/>
      <c r="M70" s="10"/>
      <c r="N70" s="10"/>
      <c r="O70" s="10">
        <f t="shared" ref="O70:AF70" si="0">SUM(O12:O53)</f>
        <v>142815.79999999999</v>
      </c>
      <c r="P70" s="10">
        <f t="shared" si="0"/>
        <v>183317.6</v>
      </c>
      <c r="Q70" s="10">
        <f t="shared" si="0"/>
        <v>69521</v>
      </c>
      <c r="R70" s="10">
        <f t="shared" si="0"/>
        <v>5000</v>
      </c>
      <c r="S70" s="10">
        <f t="shared" si="0"/>
        <v>0</v>
      </c>
      <c r="T70" s="10">
        <f t="shared" si="0"/>
        <v>0</v>
      </c>
      <c r="U70" s="10">
        <f t="shared" si="0"/>
        <v>9939.7999999999993</v>
      </c>
      <c r="V70" s="10">
        <f t="shared" si="0"/>
        <v>0</v>
      </c>
      <c r="W70" s="10">
        <f t="shared" si="0"/>
        <v>0</v>
      </c>
      <c r="X70" s="10">
        <f t="shared" si="0"/>
        <v>111151</v>
      </c>
      <c r="Y70" s="10">
        <f t="shared" si="0"/>
        <v>134317.6</v>
      </c>
      <c r="Z70" s="10">
        <f t="shared" si="0"/>
        <v>40521</v>
      </c>
      <c r="AA70" s="10">
        <f t="shared" si="0"/>
        <v>7675</v>
      </c>
      <c r="AB70" s="10">
        <f t="shared" si="0"/>
        <v>7500</v>
      </c>
      <c r="AC70" s="10">
        <f t="shared" si="0"/>
        <v>10500</v>
      </c>
      <c r="AD70" s="10">
        <f t="shared" si="0"/>
        <v>2500</v>
      </c>
      <c r="AE70" s="10">
        <f t="shared" si="0"/>
        <v>0</v>
      </c>
      <c r="AF70" s="10">
        <f t="shared" si="0"/>
        <v>0</v>
      </c>
      <c r="AG70" s="3"/>
      <c r="AH70" s="3"/>
      <c r="AI70" s="3"/>
    </row>
    <row r="72" spans="1:35" ht="61.5" customHeight="1">
      <c r="A72" s="52" t="s">
        <v>42</v>
      </c>
      <c r="B72" s="52"/>
      <c r="C72" s="52"/>
      <c r="D72" s="52"/>
      <c r="E72" s="52"/>
      <c r="F72" s="52"/>
      <c r="G72" s="52"/>
      <c r="H72" s="52"/>
      <c r="I72" s="52"/>
      <c r="J72" s="52"/>
      <c r="K72" s="52"/>
      <c r="L72" s="52"/>
      <c r="M72" s="52"/>
    </row>
    <row r="74" spans="1:35" ht="35.25" customHeight="1">
      <c r="B74" s="52" t="s">
        <v>28</v>
      </c>
      <c r="C74" s="52"/>
    </row>
    <row r="75" spans="1:35">
      <c r="B75" s="1" t="s">
        <v>29</v>
      </c>
    </row>
  </sheetData>
  <mergeCells count="389">
    <mergeCell ref="AC66:AC69"/>
    <mergeCell ref="AD66:AD69"/>
    <mergeCell ref="AE66:AE69"/>
    <mergeCell ref="AF66:AF69"/>
    <mergeCell ref="AG66:AG69"/>
    <mergeCell ref="AH66:AH69"/>
    <mergeCell ref="AI66:AI69"/>
    <mergeCell ref="A72:M72"/>
    <mergeCell ref="B74:C74"/>
    <mergeCell ref="T66:T69"/>
    <mergeCell ref="U66:U69"/>
    <mergeCell ref="V66:V69"/>
    <mergeCell ref="W66:W69"/>
    <mergeCell ref="X66:X69"/>
    <mergeCell ref="Y66:Y69"/>
    <mergeCell ref="Z66:Z69"/>
    <mergeCell ref="AA66:AA69"/>
    <mergeCell ref="AB66:AB69"/>
    <mergeCell ref="J66:J69"/>
    <mergeCell ref="K66:K69"/>
    <mergeCell ref="L66:L69"/>
    <mergeCell ref="M66:M69"/>
    <mergeCell ref="O66:O69"/>
    <mergeCell ref="P66:P69"/>
    <mergeCell ref="Q66:Q69"/>
    <mergeCell ref="R66:R69"/>
    <mergeCell ref="S66:S69"/>
    <mergeCell ref="A66:A69"/>
    <mergeCell ref="B66:B69"/>
    <mergeCell ref="C66:C69"/>
    <mergeCell ref="D66:D69"/>
    <mergeCell ref="E66:E69"/>
    <mergeCell ref="F66:F69"/>
    <mergeCell ref="G66:G69"/>
    <mergeCell ref="H66:H69"/>
    <mergeCell ref="I66:I69"/>
    <mergeCell ref="AA63:AA65"/>
    <mergeCell ref="AB63:AB65"/>
    <mergeCell ref="AC63:AC65"/>
    <mergeCell ref="AD63:AD65"/>
    <mergeCell ref="AE63:AE65"/>
    <mergeCell ref="AF63:AF65"/>
    <mergeCell ref="AG63:AG65"/>
    <mergeCell ref="AH63:AH65"/>
    <mergeCell ref="AI63:AI65"/>
    <mergeCell ref="R63:R65"/>
    <mergeCell ref="S63:S65"/>
    <mergeCell ref="T63:T65"/>
    <mergeCell ref="U63:U65"/>
    <mergeCell ref="V63:V65"/>
    <mergeCell ref="W63:W65"/>
    <mergeCell ref="X63:X65"/>
    <mergeCell ref="Y63:Y65"/>
    <mergeCell ref="Z63:Z65"/>
    <mergeCell ref="AB59:AB62"/>
    <mergeCell ref="AC59:AC62"/>
    <mergeCell ref="AD59:AD62"/>
    <mergeCell ref="AE59:AE62"/>
    <mergeCell ref="AF59:AF62"/>
    <mergeCell ref="AG59:AG62"/>
    <mergeCell ref="AH59:AH62"/>
    <mergeCell ref="AI59:AI62"/>
    <mergeCell ref="A63:A65"/>
    <mergeCell ref="B63:B65"/>
    <mergeCell ref="C63:C65"/>
    <mergeCell ref="D63:D65"/>
    <mergeCell ref="E63:E65"/>
    <mergeCell ref="F63:F65"/>
    <mergeCell ref="G63:G65"/>
    <mergeCell ref="H63:H65"/>
    <mergeCell ref="I63:I65"/>
    <mergeCell ref="J63:J65"/>
    <mergeCell ref="K63:K65"/>
    <mergeCell ref="L63:L65"/>
    <mergeCell ref="M63:M65"/>
    <mergeCell ref="O63:O65"/>
    <mergeCell ref="P63:P65"/>
    <mergeCell ref="Q63:Q65"/>
    <mergeCell ref="S59:S62"/>
    <mergeCell ref="T59:T62"/>
    <mergeCell ref="U59:U62"/>
    <mergeCell ref="V59:V62"/>
    <mergeCell ref="W59:W62"/>
    <mergeCell ref="X59:X62"/>
    <mergeCell ref="Y59:Y62"/>
    <mergeCell ref="Z59:Z62"/>
    <mergeCell ref="AA59:AA62"/>
    <mergeCell ref="AC55:AC58"/>
    <mergeCell ref="AD55:AD58"/>
    <mergeCell ref="AE55:AE58"/>
    <mergeCell ref="AF55:AF58"/>
    <mergeCell ref="AG55:AG58"/>
    <mergeCell ref="AH55:AH58"/>
    <mergeCell ref="AI55:AI58"/>
    <mergeCell ref="A59:A62"/>
    <mergeCell ref="B59:B62"/>
    <mergeCell ref="C59:C62"/>
    <mergeCell ref="D59:D62"/>
    <mergeCell ref="E59:E62"/>
    <mergeCell ref="F59:F62"/>
    <mergeCell ref="G59:G62"/>
    <mergeCell ref="H59:H62"/>
    <mergeCell ref="I59:I62"/>
    <mergeCell ref="J59:J62"/>
    <mergeCell ref="K59:K62"/>
    <mergeCell ref="L59:L62"/>
    <mergeCell ref="M59:M62"/>
    <mergeCell ref="O59:O62"/>
    <mergeCell ref="P59:P62"/>
    <mergeCell ref="Q59:Q62"/>
    <mergeCell ref="R59:R62"/>
    <mergeCell ref="T55:T58"/>
    <mergeCell ref="U55:U58"/>
    <mergeCell ref="V55:V58"/>
    <mergeCell ref="W55:W58"/>
    <mergeCell ref="X55:X58"/>
    <mergeCell ref="Y55:Y58"/>
    <mergeCell ref="Z55:Z58"/>
    <mergeCell ref="AA55:AA58"/>
    <mergeCell ref="AB55:AB58"/>
    <mergeCell ref="J55:J58"/>
    <mergeCell ref="K55:K58"/>
    <mergeCell ref="L55:L58"/>
    <mergeCell ref="M55:M58"/>
    <mergeCell ref="O55:O58"/>
    <mergeCell ref="P55:P58"/>
    <mergeCell ref="Q55:Q58"/>
    <mergeCell ref="R55:R58"/>
    <mergeCell ref="S55:S58"/>
    <mergeCell ref="A55:A58"/>
    <mergeCell ref="B55:B58"/>
    <mergeCell ref="C55:C58"/>
    <mergeCell ref="D55:D58"/>
    <mergeCell ref="E55:E58"/>
    <mergeCell ref="F55:F58"/>
    <mergeCell ref="G55:G58"/>
    <mergeCell ref="H55:H58"/>
    <mergeCell ref="I55:I58"/>
    <mergeCell ref="AA52:AA54"/>
    <mergeCell ref="AB52:AB54"/>
    <mergeCell ref="AC52:AC54"/>
    <mergeCell ref="AD52:AD54"/>
    <mergeCell ref="AE52:AE54"/>
    <mergeCell ref="AF52:AF54"/>
    <mergeCell ref="AG52:AG54"/>
    <mergeCell ref="AH52:AH54"/>
    <mergeCell ref="AI52:AI54"/>
    <mergeCell ref="R52:R54"/>
    <mergeCell ref="S52:S54"/>
    <mergeCell ref="T52:T54"/>
    <mergeCell ref="U52:U54"/>
    <mergeCell ref="V52:V54"/>
    <mergeCell ref="W52:W54"/>
    <mergeCell ref="X52:X54"/>
    <mergeCell ref="Y52:Y54"/>
    <mergeCell ref="Z52:Z54"/>
    <mergeCell ref="AB42:AB50"/>
    <mergeCell ref="AC42:AC50"/>
    <mergeCell ref="AD42:AD50"/>
    <mergeCell ref="AE42:AE50"/>
    <mergeCell ref="AF42:AF50"/>
    <mergeCell ref="AG42:AG50"/>
    <mergeCell ref="AH42:AH50"/>
    <mergeCell ref="AI42:AI50"/>
    <mergeCell ref="A52:A54"/>
    <mergeCell ref="B52:B54"/>
    <mergeCell ref="C52:C54"/>
    <mergeCell ref="D52:D54"/>
    <mergeCell ref="E52:E54"/>
    <mergeCell ref="F52:F54"/>
    <mergeCell ref="G52:G54"/>
    <mergeCell ref="H52:H54"/>
    <mergeCell ref="I52:I54"/>
    <mergeCell ref="J52:J54"/>
    <mergeCell ref="K52:K54"/>
    <mergeCell ref="L52:L54"/>
    <mergeCell ref="M52:M54"/>
    <mergeCell ref="O52:O54"/>
    <mergeCell ref="P52:P54"/>
    <mergeCell ref="Q52:Q54"/>
    <mergeCell ref="S42:S50"/>
    <mergeCell ref="T42:T50"/>
    <mergeCell ref="U42:U50"/>
    <mergeCell ref="V42:V50"/>
    <mergeCell ref="W42:W50"/>
    <mergeCell ref="X42:X50"/>
    <mergeCell ref="Y42:Y50"/>
    <mergeCell ref="Z42:Z50"/>
    <mergeCell ref="AA42:AA50"/>
    <mergeCell ref="AC33:AC41"/>
    <mergeCell ref="AD33:AD41"/>
    <mergeCell ref="AE33:AE41"/>
    <mergeCell ref="AF33:AF41"/>
    <mergeCell ref="AG33:AG41"/>
    <mergeCell ref="AH33:AH41"/>
    <mergeCell ref="AI33:AI41"/>
    <mergeCell ref="A42:A50"/>
    <mergeCell ref="B42:B50"/>
    <mergeCell ref="C42:C50"/>
    <mergeCell ref="D42:D50"/>
    <mergeCell ref="E42:E50"/>
    <mergeCell ref="F42:F50"/>
    <mergeCell ref="G42:G50"/>
    <mergeCell ref="H42:H50"/>
    <mergeCell ref="I42:I50"/>
    <mergeCell ref="J42:J50"/>
    <mergeCell ref="K42:K50"/>
    <mergeCell ref="L42:L50"/>
    <mergeCell ref="M42:M50"/>
    <mergeCell ref="O42:O50"/>
    <mergeCell ref="P42:P50"/>
    <mergeCell ref="Q42:Q50"/>
    <mergeCell ref="R42:R50"/>
    <mergeCell ref="T33:T41"/>
    <mergeCell ref="U33:U41"/>
    <mergeCell ref="V33:V41"/>
    <mergeCell ref="W33:W41"/>
    <mergeCell ref="X33:X41"/>
    <mergeCell ref="Y33:Y41"/>
    <mergeCell ref="Z33:Z41"/>
    <mergeCell ref="AA33:AA41"/>
    <mergeCell ref="AB33:AB41"/>
    <mergeCell ref="J33:J41"/>
    <mergeCell ref="K33:K41"/>
    <mergeCell ref="L33:L41"/>
    <mergeCell ref="M33:M41"/>
    <mergeCell ref="O33:O41"/>
    <mergeCell ref="P33:P41"/>
    <mergeCell ref="Q33:Q41"/>
    <mergeCell ref="R33:R41"/>
    <mergeCell ref="S33:S41"/>
    <mergeCell ref="A33:A41"/>
    <mergeCell ref="B33:B41"/>
    <mergeCell ref="C33:C41"/>
    <mergeCell ref="D33:D41"/>
    <mergeCell ref="E33:E41"/>
    <mergeCell ref="F33:F41"/>
    <mergeCell ref="G33:G41"/>
    <mergeCell ref="H33:H41"/>
    <mergeCell ref="I33:I41"/>
    <mergeCell ref="AA27:AA32"/>
    <mergeCell ref="AB27:AB32"/>
    <mergeCell ref="AC27:AC32"/>
    <mergeCell ref="AD27:AD32"/>
    <mergeCell ref="AE27:AE32"/>
    <mergeCell ref="AF27:AF32"/>
    <mergeCell ref="AG27:AG32"/>
    <mergeCell ref="AH27:AH32"/>
    <mergeCell ref="AI27:AI32"/>
    <mergeCell ref="R27:R32"/>
    <mergeCell ref="S27:S32"/>
    <mergeCell ref="T27:T32"/>
    <mergeCell ref="U27:U32"/>
    <mergeCell ref="V27:V32"/>
    <mergeCell ref="W27:W32"/>
    <mergeCell ref="X27:X32"/>
    <mergeCell ref="Y27:Y32"/>
    <mergeCell ref="Z27:Z32"/>
    <mergeCell ref="AB19:AB26"/>
    <mergeCell ref="AC19:AC26"/>
    <mergeCell ref="AD19:AD26"/>
    <mergeCell ref="AE19:AE26"/>
    <mergeCell ref="AF19:AF26"/>
    <mergeCell ref="AG19:AG26"/>
    <mergeCell ref="AH19:AH26"/>
    <mergeCell ref="AI19:AI26"/>
    <mergeCell ref="A27:A32"/>
    <mergeCell ref="B27:B32"/>
    <mergeCell ref="C27:C32"/>
    <mergeCell ref="D27:D32"/>
    <mergeCell ref="E27:E32"/>
    <mergeCell ref="F27:F32"/>
    <mergeCell ref="G27:G32"/>
    <mergeCell ref="H27:H32"/>
    <mergeCell ref="I27:I32"/>
    <mergeCell ref="J27:J32"/>
    <mergeCell ref="K27:K32"/>
    <mergeCell ref="L27:L32"/>
    <mergeCell ref="M27:M32"/>
    <mergeCell ref="O27:O32"/>
    <mergeCell ref="P27:P32"/>
    <mergeCell ref="Q27:Q32"/>
    <mergeCell ref="S19:S26"/>
    <mergeCell ref="T19:T26"/>
    <mergeCell ref="U19:U26"/>
    <mergeCell ref="V19:V26"/>
    <mergeCell ref="W19:W26"/>
    <mergeCell ref="X19:X26"/>
    <mergeCell ref="Y19:Y26"/>
    <mergeCell ref="Z19:Z26"/>
    <mergeCell ref="AA19:AA26"/>
    <mergeCell ref="AC12:AC18"/>
    <mergeCell ref="AD12:AD18"/>
    <mergeCell ref="AE12:AE18"/>
    <mergeCell ref="AF12:AF18"/>
    <mergeCell ref="AG12:AG18"/>
    <mergeCell ref="AH12:AH18"/>
    <mergeCell ref="AI12:AI18"/>
    <mergeCell ref="A19:A26"/>
    <mergeCell ref="B19:B26"/>
    <mergeCell ref="C19:C26"/>
    <mergeCell ref="D19:D26"/>
    <mergeCell ref="E19:E26"/>
    <mergeCell ref="F19:F26"/>
    <mergeCell ref="G19:G26"/>
    <mergeCell ref="H19:H26"/>
    <mergeCell ref="I19:I26"/>
    <mergeCell ref="J19:J26"/>
    <mergeCell ref="K19:K26"/>
    <mergeCell ref="L19:L26"/>
    <mergeCell ref="M19:M26"/>
    <mergeCell ref="O19:O26"/>
    <mergeCell ref="P19:P26"/>
    <mergeCell ref="Q19:Q26"/>
    <mergeCell ref="R19:R26"/>
    <mergeCell ref="T12:T18"/>
    <mergeCell ref="U12:U18"/>
    <mergeCell ref="V12:V18"/>
    <mergeCell ref="W12:W18"/>
    <mergeCell ref="X12:X18"/>
    <mergeCell ref="Y12:Y18"/>
    <mergeCell ref="Z12:Z18"/>
    <mergeCell ref="AA12:AA18"/>
    <mergeCell ref="AB12:AB18"/>
    <mergeCell ref="J12:J18"/>
    <mergeCell ref="K12:K18"/>
    <mergeCell ref="L12:L18"/>
    <mergeCell ref="M12:M18"/>
    <mergeCell ref="O12:O18"/>
    <mergeCell ref="P12:P18"/>
    <mergeCell ref="Q12:Q18"/>
    <mergeCell ref="R12:R18"/>
    <mergeCell ref="S12:S18"/>
    <mergeCell ref="A12:A18"/>
    <mergeCell ref="B12:B18"/>
    <mergeCell ref="C12:C18"/>
    <mergeCell ref="D12:D18"/>
    <mergeCell ref="E12:E18"/>
    <mergeCell ref="F12:F18"/>
    <mergeCell ref="G12:G18"/>
    <mergeCell ref="H12:H18"/>
    <mergeCell ref="I12:I18"/>
    <mergeCell ref="AG7:AG10"/>
    <mergeCell ref="AH7:AH10"/>
    <mergeCell ref="AI7:AI10"/>
    <mergeCell ref="O8:T8"/>
    <mergeCell ref="U8:Z8"/>
    <mergeCell ref="O9:O10"/>
    <mergeCell ref="P9:P10"/>
    <mergeCell ref="Q9:Q10"/>
    <mergeCell ref="R9:R10"/>
    <mergeCell ref="S9:S10"/>
    <mergeCell ref="T9:T10"/>
    <mergeCell ref="U9:U10"/>
    <mergeCell ref="V9:V10"/>
    <mergeCell ref="W9:W10"/>
    <mergeCell ref="X9:X10"/>
    <mergeCell ref="Y9:Y10"/>
    <mergeCell ref="Z9:Z10"/>
    <mergeCell ref="AA9:AA10"/>
    <mergeCell ref="AB9:AB10"/>
    <mergeCell ref="AC9:AC10"/>
    <mergeCell ref="AD9:AD10"/>
    <mergeCell ref="AE9:AE10"/>
    <mergeCell ref="AF9:AF10"/>
    <mergeCell ref="L1:M1"/>
    <mergeCell ref="AH1:AI1"/>
    <mergeCell ref="A2:AI2"/>
    <mergeCell ref="A3:AI3"/>
    <mergeCell ref="A4:K4"/>
    <mergeCell ref="AJ4:AJ6"/>
    <mergeCell ref="AK4:AK6"/>
    <mergeCell ref="A7:A10"/>
    <mergeCell ref="B7:B10"/>
    <mergeCell ref="C7:C10"/>
    <mergeCell ref="D7:D10"/>
    <mergeCell ref="E7:E10"/>
    <mergeCell ref="F7:F10"/>
    <mergeCell ref="G7:G10"/>
    <mergeCell ref="H7:H10"/>
    <mergeCell ref="I7:I10"/>
    <mergeCell ref="J7:J10"/>
    <mergeCell ref="K7:K10"/>
    <mergeCell ref="L7:L10"/>
    <mergeCell ref="M7:M10"/>
    <mergeCell ref="N7:N10"/>
    <mergeCell ref="O7:T7"/>
    <mergeCell ref="U7:Z7"/>
    <mergeCell ref="AA7:AF7"/>
  </mergeCells>
  <pageMargins left="0.23" right="0.18" top="0.74803149606299213" bottom="0.74803149606299213" header="0.31496062992125984" footer="0.31496062992125984"/>
  <pageSetup paperSize="9" scale="5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M247"/>
  <sheetViews>
    <sheetView tabSelected="1" topLeftCell="B1" zoomScale="75" zoomScaleNormal="75" workbookViewId="0">
      <pane ySplit="4" topLeftCell="A150" activePane="bottomLeft" state="frozen"/>
      <selection pane="bottomLeft" activeCell="B150" sqref="B150:B153"/>
    </sheetView>
  </sheetViews>
  <sheetFormatPr defaultColWidth="9.140625" defaultRowHeight="18" customHeight="1"/>
  <cols>
    <col min="1" max="1" width="6.5703125" style="13" customWidth="1"/>
    <col min="2" max="2" width="42.5703125" style="13" customWidth="1"/>
    <col min="3" max="3" width="35.42578125" style="13" customWidth="1"/>
    <col min="4" max="4" width="51.7109375" style="13" customWidth="1"/>
    <col min="5" max="11" width="18.5703125" style="16" customWidth="1"/>
    <col min="12" max="12" width="44.42578125" style="13" customWidth="1"/>
    <col min="13" max="13" width="9.140625" style="13"/>
    <col min="14" max="14" width="16.42578125" style="13" bestFit="1" customWidth="1"/>
    <col min="15" max="16384" width="9.140625" style="13"/>
  </cols>
  <sheetData>
    <row r="1" spans="1:13" s="36" customFormat="1" ht="56.25">
      <c r="E1" s="16"/>
      <c r="F1" s="16"/>
      <c r="G1" s="16"/>
      <c r="H1" s="16"/>
      <c r="I1" s="16"/>
      <c r="J1" s="16"/>
      <c r="K1" s="16"/>
      <c r="L1" s="36" t="s">
        <v>350</v>
      </c>
    </row>
    <row r="2" spans="1:13" ht="45.75" customHeight="1">
      <c r="A2" s="90" t="s">
        <v>180</v>
      </c>
      <c r="B2" s="90"/>
      <c r="C2" s="90"/>
      <c r="D2" s="90"/>
      <c r="E2" s="90"/>
      <c r="F2" s="90"/>
      <c r="G2" s="90"/>
      <c r="H2" s="90"/>
      <c r="I2" s="90"/>
      <c r="J2" s="90"/>
      <c r="K2" s="90"/>
      <c r="L2" s="90"/>
    </row>
    <row r="3" spans="1:13" ht="56.25" customHeight="1">
      <c r="A3" s="85" t="s">
        <v>88</v>
      </c>
      <c r="B3" s="85" t="s">
        <v>89</v>
      </c>
      <c r="C3" s="85" t="s">
        <v>90</v>
      </c>
      <c r="D3" s="85" t="s">
        <v>91</v>
      </c>
      <c r="E3" s="91" t="s">
        <v>94</v>
      </c>
      <c r="F3" s="91"/>
      <c r="G3" s="91"/>
      <c r="H3" s="91"/>
      <c r="I3" s="91"/>
      <c r="J3" s="91"/>
      <c r="K3" s="91"/>
      <c r="L3" s="85" t="s">
        <v>108</v>
      </c>
    </row>
    <row r="4" spans="1:13" ht="18.75">
      <c r="A4" s="85"/>
      <c r="B4" s="85"/>
      <c r="C4" s="85"/>
      <c r="D4" s="85"/>
      <c r="E4" s="18" t="s">
        <v>190</v>
      </c>
      <c r="F4" s="18" t="s">
        <v>184</v>
      </c>
      <c r="G4" s="18" t="s">
        <v>185</v>
      </c>
      <c r="H4" s="18" t="s">
        <v>186</v>
      </c>
      <c r="I4" s="18" t="s">
        <v>187</v>
      </c>
      <c r="J4" s="18" t="s">
        <v>188</v>
      </c>
      <c r="K4" s="18" t="s">
        <v>189</v>
      </c>
      <c r="L4" s="85"/>
    </row>
    <row r="5" spans="1:13" ht="41.25" customHeight="1">
      <c r="A5" s="39">
        <v>1</v>
      </c>
      <c r="B5" s="88" t="s">
        <v>227</v>
      </c>
      <c r="C5" s="88"/>
      <c r="D5" s="88"/>
      <c r="E5" s="88"/>
      <c r="F5" s="88"/>
      <c r="G5" s="88"/>
      <c r="H5" s="88"/>
      <c r="I5" s="88"/>
      <c r="J5" s="88"/>
      <c r="K5" s="88"/>
      <c r="L5" s="88"/>
    </row>
    <row r="6" spans="1:13" ht="206.25">
      <c r="A6" s="41">
        <f>A5+1</f>
        <v>2</v>
      </c>
      <c r="B6" s="93" t="s">
        <v>164</v>
      </c>
      <c r="C6" s="82" t="s">
        <v>224</v>
      </c>
      <c r="D6" s="39" t="s">
        <v>304</v>
      </c>
      <c r="E6" s="40">
        <f>F6+G6+H6+I6+J6+K6</f>
        <v>335.02795000000003</v>
      </c>
      <c r="F6" s="40">
        <f>F7</f>
        <v>2.2999999999999998</v>
      </c>
      <c r="G6" s="40">
        <f t="shared" ref="G6:K6" si="0">G7</f>
        <v>54.5</v>
      </c>
      <c r="H6" s="40">
        <f t="shared" si="0"/>
        <v>59.95</v>
      </c>
      <c r="I6" s="40">
        <f t="shared" si="0"/>
        <v>65.945000000000007</v>
      </c>
      <c r="J6" s="40">
        <f t="shared" si="0"/>
        <v>72.539500000000018</v>
      </c>
      <c r="K6" s="40">
        <f t="shared" si="0"/>
        <v>79.793450000000021</v>
      </c>
      <c r="L6" s="82" t="s">
        <v>303</v>
      </c>
    </row>
    <row r="7" spans="1:13" ht="24.75" customHeight="1">
      <c r="A7" s="41">
        <f t="shared" ref="A7:A72" si="1">A6+1</f>
        <v>3</v>
      </c>
      <c r="B7" s="94"/>
      <c r="C7" s="82"/>
      <c r="D7" s="39" t="s">
        <v>193</v>
      </c>
      <c r="E7" s="40">
        <f>F7+G7+H7+I7+J7+K7</f>
        <v>335.02795000000003</v>
      </c>
      <c r="F7" s="40">
        <v>2.2999999999999998</v>
      </c>
      <c r="G7" s="40">
        <f>15+79/2</f>
        <v>54.5</v>
      </c>
      <c r="H7" s="40">
        <f>G7*1.1</f>
        <v>59.95</v>
      </c>
      <c r="I7" s="40">
        <f t="shared" ref="I7:K7" si="2">H7*1.1</f>
        <v>65.945000000000007</v>
      </c>
      <c r="J7" s="40">
        <f t="shared" si="2"/>
        <v>72.539500000000018</v>
      </c>
      <c r="K7" s="40">
        <f t="shared" si="2"/>
        <v>79.793450000000021</v>
      </c>
      <c r="L7" s="82"/>
    </row>
    <row r="8" spans="1:13" ht="126.75" customHeight="1">
      <c r="A8" s="41">
        <f t="shared" si="1"/>
        <v>4</v>
      </c>
      <c r="B8" s="94"/>
      <c r="C8" s="85" t="s">
        <v>116</v>
      </c>
      <c r="D8" s="41" t="s">
        <v>145</v>
      </c>
      <c r="E8" s="18">
        <f>F8+G8+H8+I8+J8+K8</f>
        <v>215.9</v>
      </c>
      <c r="F8" s="40">
        <f>F9</f>
        <v>20</v>
      </c>
      <c r="G8" s="40">
        <f t="shared" ref="G8:K8" si="3">G9</f>
        <v>90</v>
      </c>
      <c r="H8" s="40">
        <f t="shared" si="3"/>
        <v>105.9</v>
      </c>
      <c r="I8" s="40">
        <f t="shared" si="3"/>
        <v>0</v>
      </c>
      <c r="J8" s="40">
        <f t="shared" si="3"/>
        <v>0</v>
      </c>
      <c r="K8" s="40">
        <f t="shared" si="3"/>
        <v>0</v>
      </c>
      <c r="L8" s="82" t="s">
        <v>225</v>
      </c>
    </row>
    <row r="9" spans="1:13" ht="28.5" customHeight="1">
      <c r="A9" s="41">
        <f t="shared" si="1"/>
        <v>5</v>
      </c>
      <c r="B9" s="95"/>
      <c r="C9" s="85"/>
      <c r="D9" s="39" t="s">
        <v>226</v>
      </c>
      <c r="E9" s="18">
        <f>F9+G9+H9+I9+J9+K9</f>
        <v>215.9</v>
      </c>
      <c r="F9" s="40">
        <v>20</v>
      </c>
      <c r="G9" s="40">
        <v>90</v>
      </c>
      <c r="H9" s="40">
        <v>105.9</v>
      </c>
      <c r="I9" s="40">
        <v>0</v>
      </c>
      <c r="J9" s="40">
        <v>0</v>
      </c>
      <c r="K9" s="40">
        <v>0</v>
      </c>
      <c r="L9" s="82"/>
    </row>
    <row r="10" spans="1:13" ht="18.75">
      <c r="A10" s="41">
        <f>A9+1</f>
        <v>6</v>
      </c>
      <c r="B10" s="22" t="s">
        <v>172</v>
      </c>
      <c r="C10" s="22"/>
      <c r="D10" s="23" t="s">
        <v>190</v>
      </c>
      <c r="E10" s="17">
        <f>E11+E12</f>
        <v>550.92795000000001</v>
      </c>
      <c r="F10" s="17">
        <f t="shared" ref="F10:K10" si="4">F11+F12</f>
        <v>22.3</v>
      </c>
      <c r="G10" s="17">
        <f t="shared" si="4"/>
        <v>144.5</v>
      </c>
      <c r="H10" s="17">
        <f t="shared" si="4"/>
        <v>165.85000000000002</v>
      </c>
      <c r="I10" s="17">
        <f t="shared" si="4"/>
        <v>65.945000000000007</v>
      </c>
      <c r="J10" s="17">
        <f t="shared" si="4"/>
        <v>72.539500000000018</v>
      </c>
      <c r="K10" s="17">
        <f t="shared" si="4"/>
        <v>79.793450000000021</v>
      </c>
      <c r="L10" s="41"/>
    </row>
    <row r="11" spans="1:13" ht="18.75">
      <c r="A11" s="41">
        <f t="shared" si="1"/>
        <v>7</v>
      </c>
      <c r="B11" s="21"/>
      <c r="C11" s="21"/>
      <c r="D11" s="38" t="s">
        <v>193</v>
      </c>
      <c r="E11" s="17">
        <f>F11+G11+H11+I11+J11+K11</f>
        <v>335.02795000000003</v>
      </c>
      <c r="F11" s="17">
        <f t="shared" ref="F11:K11" si="5">F7</f>
        <v>2.2999999999999998</v>
      </c>
      <c r="G11" s="17">
        <f t="shared" si="5"/>
        <v>54.5</v>
      </c>
      <c r="H11" s="17">
        <f t="shared" si="5"/>
        <v>59.95</v>
      </c>
      <c r="I11" s="17">
        <f t="shared" si="5"/>
        <v>65.945000000000007</v>
      </c>
      <c r="J11" s="17">
        <f t="shared" si="5"/>
        <v>72.539500000000018</v>
      </c>
      <c r="K11" s="17">
        <f t="shared" si="5"/>
        <v>79.793450000000021</v>
      </c>
      <c r="L11" s="41"/>
    </row>
    <row r="12" spans="1:13" ht="18.75">
      <c r="A12" s="41">
        <f t="shared" si="1"/>
        <v>8</v>
      </c>
      <c r="B12" s="21"/>
      <c r="C12" s="21"/>
      <c r="D12" s="38" t="s">
        <v>226</v>
      </c>
      <c r="E12" s="17">
        <f>F12+G12+H12+I12+J12+K12</f>
        <v>215.9</v>
      </c>
      <c r="F12" s="17">
        <f t="shared" ref="F12:K12" si="6">F9</f>
        <v>20</v>
      </c>
      <c r="G12" s="17">
        <f t="shared" si="6"/>
        <v>90</v>
      </c>
      <c r="H12" s="17">
        <f t="shared" si="6"/>
        <v>105.9</v>
      </c>
      <c r="I12" s="17">
        <f t="shared" si="6"/>
        <v>0</v>
      </c>
      <c r="J12" s="17">
        <f t="shared" si="6"/>
        <v>0</v>
      </c>
      <c r="K12" s="17">
        <f t="shared" si="6"/>
        <v>0</v>
      </c>
      <c r="L12" s="41"/>
    </row>
    <row r="13" spans="1:13" ht="27.75" customHeight="1">
      <c r="A13" s="41">
        <f t="shared" si="1"/>
        <v>9</v>
      </c>
      <c r="B13" s="88" t="s">
        <v>117</v>
      </c>
      <c r="C13" s="88"/>
      <c r="D13" s="88"/>
      <c r="E13" s="88"/>
      <c r="F13" s="88"/>
      <c r="G13" s="88"/>
      <c r="H13" s="88"/>
      <c r="I13" s="88"/>
      <c r="J13" s="88"/>
      <c r="K13" s="88"/>
      <c r="L13" s="88"/>
      <c r="M13" s="26"/>
    </row>
    <row r="14" spans="1:13" ht="131.25" customHeight="1">
      <c r="A14" s="41">
        <f t="shared" si="1"/>
        <v>10</v>
      </c>
      <c r="B14" s="84" t="s">
        <v>118</v>
      </c>
      <c r="C14" s="85" t="s">
        <v>119</v>
      </c>
      <c r="D14" s="39" t="s">
        <v>165</v>
      </c>
      <c r="E14" s="40">
        <f>SUM(F14:K14)</f>
        <v>295</v>
      </c>
      <c r="F14" s="40">
        <f>F15+F16</f>
        <v>25</v>
      </c>
      <c r="G14" s="40">
        <f t="shared" ref="G14:K14" si="7">G15+G16</f>
        <v>49</v>
      </c>
      <c r="H14" s="40">
        <f t="shared" si="7"/>
        <v>71</v>
      </c>
      <c r="I14" s="40">
        <f t="shared" si="7"/>
        <v>84</v>
      </c>
      <c r="J14" s="40">
        <f t="shared" si="7"/>
        <v>31</v>
      </c>
      <c r="K14" s="40">
        <f t="shared" si="7"/>
        <v>35</v>
      </c>
      <c r="L14" s="82" t="s">
        <v>341</v>
      </c>
    </row>
    <row r="15" spans="1:13" ht="18.75">
      <c r="A15" s="41">
        <f t="shared" si="1"/>
        <v>11</v>
      </c>
      <c r="B15" s="84"/>
      <c r="C15" s="85"/>
      <c r="D15" s="39" t="s">
        <v>193</v>
      </c>
      <c r="E15" s="40">
        <f t="shared" ref="E15:E22" si="8">SUM(F15:K15)</f>
        <v>171</v>
      </c>
      <c r="F15" s="40">
        <v>5</v>
      </c>
      <c r="G15" s="40">
        <v>32</v>
      </c>
      <c r="H15" s="40">
        <v>37</v>
      </c>
      <c r="I15" s="40">
        <v>31</v>
      </c>
      <c r="J15" s="40">
        <v>31</v>
      </c>
      <c r="K15" s="40">
        <v>35</v>
      </c>
      <c r="L15" s="82"/>
    </row>
    <row r="16" spans="1:13" ht="18.75">
      <c r="A16" s="41">
        <f t="shared" si="1"/>
        <v>12</v>
      </c>
      <c r="B16" s="84"/>
      <c r="C16" s="85"/>
      <c r="D16" s="39" t="s">
        <v>226</v>
      </c>
      <c r="E16" s="40">
        <f t="shared" si="8"/>
        <v>124</v>
      </c>
      <c r="F16" s="40">
        <v>20</v>
      </c>
      <c r="G16" s="40">
        <v>17</v>
      </c>
      <c r="H16" s="40">
        <v>34</v>
      </c>
      <c r="I16" s="40">
        <v>53</v>
      </c>
      <c r="J16" s="40">
        <v>0</v>
      </c>
      <c r="K16" s="40">
        <v>0</v>
      </c>
      <c r="L16" s="82"/>
    </row>
    <row r="17" spans="1:12" ht="147.75" customHeight="1">
      <c r="A17" s="41">
        <f t="shared" si="1"/>
        <v>13</v>
      </c>
      <c r="B17" s="84" t="s">
        <v>120</v>
      </c>
      <c r="C17" s="85" t="s">
        <v>121</v>
      </c>
      <c r="D17" s="41" t="s">
        <v>122</v>
      </c>
      <c r="E17" s="40">
        <f t="shared" si="8"/>
        <v>195</v>
      </c>
      <c r="F17" s="18">
        <f>F18</f>
        <v>30</v>
      </c>
      <c r="G17" s="18">
        <f t="shared" ref="G17:K17" si="9">G18</f>
        <v>82.5</v>
      </c>
      <c r="H17" s="18">
        <f t="shared" si="9"/>
        <v>82.5</v>
      </c>
      <c r="I17" s="18">
        <f t="shared" si="9"/>
        <v>0</v>
      </c>
      <c r="J17" s="18">
        <f t="shared" si="9"/>
        <v>0</v>
      </c>
      <c r="K17" s="18">
        <f t="shared" si="9"/>
        <v>0</v>
      </c>
      <c r="L17" s="82" t="s">
        <v>228</v>
      </c>
    </row>
    <row r="18" spans="1:12" ht="27.75" customHeight="1">
      <c r="A18" s="41">
        <f t="shared" si="1"/>
        <v>14</v>
      </c>
      <c r="B18" s="84"/>
      <c r="C18" s="85"/>
      <c r="D18" s="39" t="s">
        <v>193</v>
      </c>
      <c r="E18" s="40">
        <f t="shared" si="8"/>
        <v>195</v>
      </c>
      <c r="F18" s="40">
        <v>30</v>
      </c>
      <c r="G18" s="40">
        <v>82.5</v>
      </c>
      <c r="H18" s="40">
        <v>82.5</v>
      </c>
      <c r="I18" s="40">
        <v>0</v>
      </c>
      <c r="J18" s="40">
        <v>0</v>
      </c>
      <c r="K18" s="40">
        <v>0</v>
      </c>
      <c r="L18" s="82"/>
    </row>
    <row r="19" spans="1:12" ht="168.75" customHeight="1">
      <c r="A19" s="41">
        <f t="shared" si="1"/>
        <v>15</v>
      </c>
      <c r="B19" s="83" t="s">
        <v>166</v>
      </c>
      <c r="C19" s="85" t="s">
        <v>123</v>
      </c>
      <c r="D19" s="41" t="s">
        <v>123</v>
      </c>
      <c r="E19" s="40">
        <f t="shared" si="8"/>
        <v>61.1</v>
      </c>
      <c r="F19" s="18">
        <f>F20</f>
        <v>30</v>
      </c>
      <c r="G19" s="18">
        <f t="shared" ref="G19:K19" si="10">G20</f>
        <v>10</v>
      </c>
      <c r="H19" s="18">
        <f t="shared" si="10"/>
        <v>6.1</v>
      </c>
      <c r="I19" s="18">
        <f t="shared" si="10"/>
        <v>5</v>
      </c>
      <c r="J19" s="18">
        <f t="shared" si="10"/>
        <v>5</v>
      </c>
      <c r="K19" s="18">
        <f t="shared" si="10"/>
        <v>5</v>
      </c>
      <c r="L19" s="82" t="s">
        <v>342</v>
      </c>
    </row>
    <row r="20" spans="1:12" ht="27" customHeight="1">
      <c r="A20" s="41">
        <f t="shared" si="1"/>
        <v>16</v>
      </c>
      <c r="B20" s="83"/>
      <c r="C20" s="85"/>
      <c r="D20" s="39" t="s">
        <v>193</v>
      </c>
      <c r="E20" s="40">
        <f t="shared" si="8"/>
        <v>61.1</v>
      </c>
      <c r="F20" s="40">
        <v>30</v>
      </c>
      <c r="G20" s="40">
        <v>10</v>
      </c>
      <c r="H20" s="40">
        <v>6.1</v>
      </c>
      <c r="I20" s="40">
        <v>5</v>
      </c>
      <c r="J20" s="40">
        <v>5</v>
      </c>
      <c r="K20" s="40">
        <v>5</v>
      </c>
      <c r="L20" s="85"/>
    </row>
    <row r="21" spans="1:12" ht="93.75" customHeight="1">
      <c r="A21" s="41">
        <f t="shared" si="1"/>
        <v>17</v>
      </c>
      <c r="B21" s="83"/>
      <c r="C21" s="82" t="s">
        <v>167</v>
      </c>
      <c r="D21" s="39" t="s">
        <v>167</v>
      </c>
      <c r="E21" s="40">
        <f t="shared" si="8"/>
        <v>26</v>
      </c>
      <c r="F21" s="40">
        <f>F22</f>
        <v>4</v>
      </c>
      <c r="G21" s="40">
        <f t="shared" ref="G21:K21" si="11">G22</f>
        <v>4</v>
      </c>
      <c r="H21" s="40">
        <f t="shared" si="11"/>
        <v>4.5</v>
      </c>
      <c r="I21" s="40">
        <f t="shared" si="11"/>
        <v>4.5</v>
      </c>
      <c r="J21" s="40">
        <f t="shared" si="11"/>
        <v>4.5</v>
      </c>
      <c r="K21" s="40">
        <f t="shared" si="11"/>
        <v>4.5</v>
      </c>
      <c r="L21" s="82" t="s">
        <v>343</v>
      </c>
    </row>
    <row r="22" spans="1:12" ht="26.25" customHeight="1">
      <c r="A22" s="41">
        <f t="shared" si="1"/>
        <v>18</v>
      </c>
      <c r="B22" s="83"/>
      <c r="C22" s="82"/>
      <c r="D22" s="39" t="s">
        <v>193</v>
      </c>
      <c r="E22" s="40">
        <f t="shared" si="8"/>
        <v>26</v>
      </c>
      <c r="F22" s="40">
        <v>4</v>
      </c>
      <c r="G22" s="40">
        <v>4</v>
      </c>
      <c r="H22" s="40">
        <v>4.5</v>
      </c>
      <c r="I22" s="40">
        <v>4.5</v>
      </c>
      <c r="J22" s="40">
        <v>4.5</v>
      </c>
      <c r="K22" s="40">
        <v>4.5</v>
      </c>
      <c r="L22" s="82"/>
    </row>
    <row r="23" spans="1:12" ht="112.5" customHeight="1">
      <c r="A23" s="41">
        <f t="shared" si="1"/>
        <v>19</v>
      </c>
      <c r="B23" s="84" t="s">
        <v>124</v>
      </c>
      <c r="C23" s="79" t="s">
        <v>351</v>
      </c>
      <c r="D23" s="41" t="s">
        <v>125</v>
      </c>
      <c r="E23" s="40">
        <f>SUM(F23:K23)</f>
        <v>145</v>
      </c>
      <c r="F23" s="40">
        <f>F24+F25</f>
        <v>20</v>
      </c>
      <c r="G23" s="40">
        <f t="shared" ref="G23:K23" si="12">G24+G25</f>
        <v>25</v>
      </c>
      <c r="H23" s="40">
        <f t="shared" si="12"/>
        <v>25</v>
      </c>
      <c r="I23" s="40">
        <f t="shared" si="12"/>
        <v>25</v>
      </c>
      <c r="J23" s="40">
        <f t="shared" si="12"/>
        <v>25</v>
      </c>
      <c r="K23" s="40">
        <f t="shared" si="12"/>
        <v>25</v>
      </c>
      <c r="L23" s="82" t="s">
        <v>264</v>
      </c>
    </row>
    <row r="24" spans="1:12" ht="27" customHeight="1">
      <c r="A24" s="41">
        <f t="shared" si="1"/>
        <v>20</v>
      </c>
      <c r="B24" s="84"/>
      <c r="C24" s="80"/>
      <c r="D24" s="39" t="s">
        <v>193</v>
      </c>
      <c r="E24" s="40">
        <f>SUM(F24:K24)</f>
        <v>85</v>
      </c>
      <c r="F24" s="40">
        <v>10</v>
      </c>
      <c r="G24" s="40">
        <v>15</v>
      </c>
      <c r="H24" s="40">
        <v>15</v>
      </c>
      <c r="I24" s="40">
        <v>15</v>
      </c>
      <c r="J24" s="40">
        <v>15</v>
      </c>
      <c r="K24" s="40">
        <v>15</v>
      </c>
      <c r="L24" s="85"/>
    </row>
    <row r="25" spans="1:12" ht="27" customHeight="1">
      <c r="A25" s="41">
        <f t="shared" si="1"/>
        <v>21</v>
      </c>
      <c r="B25" s="84"/>
      <c r="C25" s="80"/>
      <c r="D25" s="39" t="s">
        <v>226</v>
      </c>
      <c r="E25" s="40">
        <f>SUM(F25:K25)</f>
        <v>60</v>
      </c>
      <c r="F25" s="40">
        <v>10</v>
      </c>
      <c r="G25" s="40">
        <v>10</v>
      </c>
      <c r="H25" s="40">
        <v>10</v>
      </c>
      <c r="I25" s="40">
        <v>10</v>
      </c>
      <c r="J25" s="40">
        <v>10</v>
      </c>
      <c r="K25" s="40">
        <v>10</v>
      </c>
      <c r="L25" s="85"/>
    </row>
    <row r="26" spans="1:12" ht="75" customHeight="1">
      <c r="A26" s="41">
        <f t="shared" si="1"/>
        <v>22</v>
      </c>
      <c r="B26" s="84"/>
      <c r="C26" s="80"/>
      <c r="D26" s="41" t="s">
        <v>126</v>
      </c>
      <c r="E26" s="40">
        <f t="shared" ref="E26:E27" si="13">SUM(F26:K26)</f>
        <v>36</v>
      </c>
      <c r="F26" s="18">
        <f>F27</f>
        <v>6</v>
      </c>
      <c r="G26" s="18">
        <f t="shared" ref="G26:K26" si="14">G27</f>
        <v>6</v>
      </c>
      <c r="H26" s="18">
        <f t="shared" si="14"/>
        <v>6</v>
      </c>
      <c r="I26" s="18">
        <f t="shared" si="14"/>
        <v>6</v>
      </c>
      <c r="J26" s="18">
        <f t="shared" si="14"/>
        <v>6</v>
      </c>
      <c r="K26" s="18">
        <f t="shared" si="14"/>
        <v>6</v>
      </c>
      <c r="L26" s="85" t="s">
        <v>127</v>
      </c>
    </row>
    <row r="27" spans="1:12" ht="44.25" customHeight="1">
      <c r="A27" s="41">
        <f t="shared" si="1"/>
        <v>23</v>
      </c>
      <c r="B27" s="84"/>
      <c r="C27" s="81"/>
      <c r="D27" s="39" t="s">
        <v>226</v>
      </c>
      <c r="E27" s="40">
        <f t="shared" si="13"/>
        <v>36</v>
      </c>
      <c r="F27" s="40">
        <v>6</v>
      </c>
      <c r="G27" s="40">
        <v>6</v>
      </c>
      <c r="H27" s="40">
        <v>6</v>
      </c>
      <c r="I27" s="40">
        <v>6</v>
      </c>
      <c r="J27" s="40">
        <v>6</v>
      </c>
      <c r="K27" s="40">
        <v>6</v>
      </c>
      <c r="L27" s="85"/>
    </row>
    <row r="28" spans="1:12" ht="61.5" customHeight="1">
      <c r="A28" s="41">
        <f t="shared" si="1"/>
        <v>24</v>
      </c>
      <c r="B28" s="92" t="s">
        <v>171</v>
      </c>
      <c r="C28" s="92"/>
      <c r="D28" s="38" t="s">
        <v>190</v>
      </c>
      <c r="E28" s="17">
        <f>F28+G28+H28+I28+J28+K28</f>
        <v>732.1</v>
      </c>
      <c r="F28" s="17">
        <f>F29+F30</f>
        <v>111</v>
      </c>
      <c r="G28" s="17">
        <f t="shared" ref="G28:K28" si="15">G29+G30</f>
        <v>172.5</v>
      </c>
      <c r="H28" s="17">
        <f t="shared" si="15"/>
        <v>190.6</v>
      </c>
      <c r="I28" s="17">
        <f t="shared" si="15"/>
        <v>120</v>
      </c>
      <c r="J28" s="17">
        <f t="shared" si="15"/>
        <v>67</v>
      </c>
      <c r="K28" s="17">
        <f t="shared" si="15"/>
        <v>71</v>
      </c>
      <c r="L28" s="41"/>
    </row>
    <row r="29" spans="1:12" ht="26.25" customHeight="1">
      <c r="A29" s="41">
        <f t="shared" si="1"/>
        <v>25</v>
      </c>
      <c r="B29" s="42"/>
      <c r="C29" s="42"/>
      <c r="D29" s="38" t="s">
        <v>193</v>
      </c>
      <c r="E29" s="17">
        <f>F29+G29+H29+I29+J29+K29</f>
        <v>512.1</v>
      </c>
      <c r="F29" s="17">
        <f>F15+F18+F20+F24</f>
        <v>75</v>
      </c>
      <c r="G29" s="17">
        <f t="shared" ref="G29:K29" si="16">G15+G18+G20+G24</f>
        <v>139.5</v>
      </c>
      <c r="H29" s="17">
        <f t="shared" si="16"/>
        <v>140.6</v>
      </c>
      <c r="I29" s="17">
        <f t="shared" si="16"/>
        <v>51</v>
      </c>
      <c r="J29" s="17">
        <f t="shared" si="16"/>
        <v>51</v>
      </c>
      <c r="K29" s="17">
        <f t="shared" si="16"/>
        <v>55</v>
      </c>
      <c r="L29" s="41"/>
    </row>
    <row r="30" spans="1:12" ht="26.25" customHeight="1">
      <c r="A30" s="41">
        <f t="shared" si="1"/>
        <v>26</v>
      </c>
      <c r="B30" s="20"/>
      <c r="C30" s="20"/>
      <c r="D30" s="38" t="s">
        <v>226</v>
      </c>
      <c r="E30" s="17">
        <f>F30+G30+H30+I30+J30+K30</f>
        <v>220</v>
      </c>
      <c r="F30" s="17">
        <f>F16+F25+F27</f>
        <v>36</v>
      </c>
      <c r="G30" s="17">
        <f t="shared" ref="G30:K30" si="17">G16+G25+G27</f>
        <v>33</v>
      </c>
      <c r="H30" s="17">
        <f t="shared" si="17"/>
        <v>50</v>
      </c>
      <c r="I30" s="17">
        <f t="shared" si="17"/>
        <v>69</v>
      </c>
      <c r="J30" s="17">
        <f t="shared" si="17"/>
        <v>16</v>
      </c>
      <c r="K30" s="17">
        <f t="shared" si="17"/>
        <v>16</v>
      </c>
      <c r="L30" s="41"/>
    </row>
    <row r="31" spans="1:12" ht="35.25" customHeight="1">
      <c r="A31" s="41">
        <f t="shared" si="1"/>
        <v>27</v>
      </c>
      <c r="B31" s="88" t="s">
        <v>95</v>
      </c>
      <c r="C31" s="88"/>
      <c r="D31" s="88"/>
      <c r="E31" s="88"/>
      <c r="F31" s="88"/>
      <c r="G31" s="88"/>
      <c r="H31" s="88"/>
      <c r="I31" s="88"/>
      <c r="J31" s="88"/>
      <c r="K31" s="88"/>
      <c r="L31" s="88"/>
    </row>
    <row r="32" spans="1:12" ht="75">
      <c r="A32" s="41">
        <f t="shared" si="1"/>
        <v>28</v>
      </c>
      <c r="B32" s="84" t="s">
        <v>92</v>
      </c>
      <c r="C32" s="85" t="s">
        <v>93</v>
      </c>
      <c r="D32" s="41" t="s">
        <v>114</v>
      </c>
      <c r="E32" s="40">
        <f>F32+G32+H32+I32+J32+K32</f>
        <v>224.8</v>
      </c>
      <c r="F32" s="40">
        <v>5.5</v>
      </c>
      <c r="G32" s="40">
        <v>59</v>
      </c>
      <c r="H32" s="40">
        <f>(219.3-G32)/2</f>
        <v>80.150000000000006</v>
      </c>
      <c r="I32" s="40">
        <f>H32</f>
        <v>80.150000000000006</v>
      </c>
      <c r="J32" s="40">
        <v>0</v>
      </c>
      <c r="K32" s="40">
        <v>0</v>
      </c>
      <c r="L32" s="85" t="s">
        <v>109</v>
      </c>
    </row>
    <row r="33" spans="1:12" ht="18.75">
      <c r="A33" s="41">
        <f t="shared" si="1"/>
        <v>29</v>
      </c>
      <c r="B33" s="84"/>
      <c r="C33" s="85"/>
      <c r="D33" s="39" t="s">
        <v>194</v>
      </c>
      <c r="E33" s="40">
        <f t="shared" ref="E33:E37" si="18">F33+G33+H33+I33+J33+K33</f>
        <v>208.33499999999998</v>
      </c>
      <c r="F33" s="40">
        <v>0</v>
      </c>
      <c r="G33" s="40">
        <f>G32*0.95</f>
        <v>56.05</v>
      </c>
      <c r="H33" s="40">
        <f>H32*0.95</f>
        <v>76.142499999999998</v>
      </c>
      <c r="I33" s="40">
        <f t="shared" ref="I33:I35" si="19">H33</f>
        <v>76.142499999999998</v>
      </c>
      <c r="J33" s="40">
        <v>0</v>
      </c>
      <c r="K33" s="40">
        <v>0</v>
      </c>
      <c r="L33" s="85"/>
    </row>
    <row r="34" spans="1:12" ht="18.75">
      <c r="A34" s="41">
        <f t="shared" si="1"/>
        <v>30</v>
      </c>
      <c r="B34" s="84"/>
      <c r="C34" s="85"/>
      <c r="D34" s="39" t="s">
        <v>193</v>
      </c>
      <c r="E34" s="40">
        <f t="shared" si="18"/>
        <v>10.965000000000018</v>
      </c>
      <c r="F34" s="40">
        <v>0</v>
      </c>
      <c r="G34" s="40">
        <f>G32-G33</f>
        <v>2.9500000000000028</v>
      </c>
      <c r="H34" s="40">
        <f>H32-H33</f>
        <v>4.0075000000000074</v>
      </c>
      <c r="I34" s="40">
        <f t="shared" si="19"/>
        <v>4.0075000000000074</v>
      </c>
      <c r="J34" s="40">
        <v>0</v>
      </c>
      <c r="K34" s="40">
        <v>0</v>
      </c>
      <c r="L34" s="85"/>
    </row>
    <row r="35" spans="1:12" ht="18.75">
      <c r="A35" s="41">
        <f t="shared" si="1"/>
        <v>31</v>
      </c>
      <c r="B35" s="84"/>
      <c r="C35" s="85"/>
      <c r="D35" s="39" t="s">
        <v>226</v>
      </c>
      <c r="E35" s="40">
        <f t="shared" si="18"/>
        <v>5.5</v>
      </c>
      <c r="F35" s="40">
        <f>F32</f>
        <v>5.5</v>
      </c>
      <c r="G35" s="40">
        <v>0</v>
      </c>
      <c r="H35" s="40">
        <v>0</v>
      </c>
      <c r="I35" s="40">
        <f t="shared" si="19"/>
        <v>0</v>
      </c>
      <c r="J35" s="40">
        <v>0</v>
      </c>
      <c r="K35" s="40">
        <v>0</v>
      </c>
      <c r="L35" s="85"/>
    </row>
    <row r="36" spans="1:12" ht="58.5" customHeight="1">
      <c r="A36" s="41">
        <f t="shared" si="1"/>
        <v>32</v>
      </c>
      <c r="B36" s="84"/>
      <c r="C36" s="85"/>
      <c r="D36" s="41" t="s">
        <v>110</v>
      </c>
      <c r="E36" s="40">
        <f t="shared" si="18"/>
        <v>94.3</v>
      </c>
      <c r="F36" s="40">
        <f>F37</f>
        <v>0</v>
      </c>
      <c r="G36" s="40">
        <f>G37</f>
        <v>0</v>
      </c>
      <c r="H36" s="40">
        <f>H37</f>
        <v>94.3</v>
      </c>
      <c r="I36" s="40">
        <f t="shared" ref="I36:K36" si="20">I37</f>
        <v>0</v>
      </c>
      <c r="J36" s="40">
        <f t="shared" si="20"/>
        <v>0</v>
      </c>
      <c r="K36" s="40">
        <f t="shared" si="20"/>
        <v>0</v>
      </c>
      <c r="L36" s="82" t="s">
        <v>111</v>
      </c>
    </row>
    <row r="37" spans="1:12" ht="24" customHeight="1">
      <c r="A37" s="41">
        <f t="shared" si="1"/>
        <v>33</v>
      </c>
      <c r="B37" s="84"/>
      <c r="C37" s="85"/>
      <c r="D37" s="39" t="s">
        <v>226</v>
      </c>
      <c r="E37" s="40">
        <f t="shared" si="18"/>
        <v>94.3</v>
      </c>
      <c r="F37" s="40">
        <v>0</v>
      </c>
      <c r="G37" s="18">
        <v>0</v>
      </c>
      <c r="H37" s="40">
        <v>94.3</v>
      </c>
      <c r="I37" s="40">
        <v>0</v>
      </c>
      <c r="J37" s="40">
        <v>0</v>
      </c>
      <c r="K37" s="40">
        <v>0</v>
      </c>
      <c r="L37" s="85"/>
    </row>
    <row r="38" spans="1:12" ht="126" hidden="1" customHeight="1">
      <c r="A38" s="41">
        <f t="shared" si="1"/>
        <v>34</v>
      </c>
      <c r="B38" s="83"/>
      <c r="C38" s="85"/>
      <c r="D38" s="41"/>
      <c r="E38" s="40"/>
      <c r="F38" s="18"/>
      <c r="G38" s="18"/>
      <c r="H38" s="18"/>
      <c r="I38" s="18"/>
      <c r="J38" s="18"/>
      <c r="K38" s="18"/>
      <c r="L38" s="85"/>
    </row>
    <row r="39" spans="1:12" ht="27" hidden="1" customHeight="1">
      <c r="A39" s="41">
        <f t="shared" si="1"/>
        <v>35</v>
      </c>
      <c r="B39" s="83"/>
      <c r="C39" s="85"/>
      <c r="D39" s="39"/>
      <c r="E39" s="40"/>
      <c r="F39" s="40"/>
      <c r="G39" s="40"/>
      <c r="H39" s="40"/>
      <c r="I39" s="40"/>
      <c r="J39" s="40"/>
      <c r="K39" s="40"/>
      <c r="L39" s="85"/>
    </row>
    <row r="40" spans="1:12" ht="63" customHeight="1">
      <c r="A40" s="41">
        <v>34</v>
      </c>
      <c r="B40" s="84" t="s">
        <v>96</v>
      </c>
      <c r="C40" s="85" t="s">
        <v>97</v>
      </c>
      <c r="D40" s="41" t="s">
        <v>113</v>
      </c>
      <c r="E40" s="40">
        <f t="shared" ref="E40:E59" si="21">F40+G40+H40+I40+J40+K40</f>
        <v>115.4</v>
      </c>
      <c r="F40" s="40">
        <f>F41</f>
        <v>15.600000000000001</v>
      </c>
      <c r="G40" s="40">
        <f t="shared" ref="G40:K40" si="22">G41</f>
        <v>23.3</v>
      </c>
      <c r="H40" s="40">
        <f t="shared" si="22"/>
        <v>24.3</v>
      </c>
      <c r="I40" s="40">
        <f t="shared" si="22"/>
        <v>19</v>
      </c>
      <c r="J40" s="40">
        <f t="shared" si="22"/>
        <v>11.1</v>
      </c>
      <c r="K40" s="40">
        <f t="shared" si="22"/>
        <v>22.1</v>
      </c>
      <c r="L40" s="82" t="s">
        <v>305</v>
      </c>
    </row>
    <row r="41" spans="1:12" ht="38.25" customHeight="1">
      <c r="A41" s="41">
        <f t="shared" si="1"/>
        <v>35</v>
      </c>
      <c r="B41" s="84"/>
      <c r="C41" s="85"/>
      <c r="D41" s="39" t="s">
        <v>193</v>
      </c>
      <c r="E41" s="40">
        <f t="shared" si="21"/>
        <v>115.4</v>
      </c>
      <c r="F41" s="40">
        <f>11.8+3.8</f>
        <v>15.600000000000001</v>
      </c>
      <c r="G41" s="40">
        <v>23.3</v>
      </c>
      <c r="H41" s="40">
        <v>24.3</v>
      </c>
      <c r="I41" s="18">
        <v>19</v>
      </c>
      <c r="J41" s="40">
        <v>11.1</v>
      </c>
      <c r="K41" s="40">
        <v>22.1</v>
      </c>
      <c r="L41" s="85"/>
    </row>
    <row r="42" spans="1:12" ht="45" customHeight="1">
      <c r="A42" s="41">
        <f t="shared" si="1"/>
        <v>36</v>
      </c>
      <c r="B42" s="84" t="s">
        <v>98</v>
      </c>
      <c r="C42" s="85" t="s">
        <v>150</v>
      </c>
      <c r="D42" s="39" t="s">
        <v>290</v>
      </c>
      <c r="E42" s="40">
        <f t="shared" si="21"/>
        <v>34.511156</v>
      </c>
      <c r="F42" s="40">
        <f>F43</f>
        <v>15.1</v>
      </c>
      <c r="G42" s="40">
        <f t="shared" ref="G42:K42" si="23">G43</f>
        <v>4.0999999999999996</v>
      </c>
      <c r="H42" s="40">
        <f t="shared" si="23"/>
        <v>3.5</v>
      </c>
      <c r="I42" s="40">
        <f t="shared" si="23"/>
        <v>3.71</v>
      </c>
      <c r="J42" s="40">
        <f t="shared" si="23"/>
        <v>3.9326000000000003</v>
      </c>
      <c r="K42" s="40">
        <f t="shared" si="23"/>
        <v>4.1685560000000006</v>
      </c>
      <c r="L42" s="82" t="s">
        <v>291</v>
      </c>
    </row>
    <row r="43" spans="1:12" ht="36.75" customHeight="1">
      <c r="A43" s="41">
        <f t="shared" si="1"/>
        <v>37</v>
      </c>
      <c r="B43" s="84"/>
      <c r="C43" s="85"/>
      <c r="D43" s="41" t="str">
        <f>D41</f>
        <v>местный бюджет</v>
      </c>
      <c r="E43" s="40">
        <f t="shared" si="21"/>
        <v>34.511156</v>
      </c>
      <c r="F43" s="40">
        <v>15.1</v>
      </c>
      <c r="G43" s="40">
        <v>4.0999999999999996</v>
      </c>
      <c r="H43" s="40">
        <v>3.5</v>
      </c>
      <c r="I43" s="40">
        <f>H43*1.06</f>
        <v>3.71</v>
      </c>
      <c r="J43" s="40">
        <f t="shared" ref="J43:K43" si="24">I43*1.06</f>
        <v>3.9326000000000003</v>
      </c>
      <c r="K43" s="40">
        <f t="shared" si="24"/>
        <v>4.1685560000000006</v>
      </c>
      <c r="L43" s="82"/>
    </row>
    <row r="44" spans="1:12" ht="36.75" customHeight="1">
      <c r="A44" s="41">
        <v>40</v>
      </c>
      <c r="B44" s="83" t="s">
        <v>302</v>
      </c>
      <c r="C44" s="82" t="s">
        <v>301</v>
      </c>
      <c r="D44" s="39" t="s">
        <v>300</v>
      </c>
      <c r="E44" s="18">
        <v>82.308758743680016</v>
      </c>
      <c r="F44" s="27">
        <v>11.8</v>
      </c>
      <c r="G44" s="18">
        <v>12.508000000000001</v>
      </c>
      <c r="H44" s="18">
        <v>13.258480000000002</v>
      </c>
      <c r="I44" s="18">
        <v>14.053988800000003</v>
      </c>
      <c r="J44" s="18">
        <v>14.897228128000004</v>
      </c>
      <c r="K44" s="18">
        <v>15.791061815680004</v>
      </c>
      <c r="L44" s="82" t="s">
        <v>306</v>
      </c>
    </row>
    <row r="45" spans="1:12" ht="54.75" customHeight="1">
      <c r="A45" s="41">
        <v>41</v>
      </c>
      <c r="B45" s="84"/>
      <c r="C45" s="85"/>
      <c r="D45" s="39" t="s">
        <v>193</v>
      </c>
      <c r="E45" s="18">
        <v>82.308758743680016</v>
      </c>
      <c r="F45" s="27">
        <v>11.8</v>
      </c>
      <c r="G45" s="18">
        <v>12.508000000000001</v>
      </c>
      <c r="H45" s="18">
        <v>13.258480000000002</v>
      </c>
      <c r="I45" s="18">
        <v>14.053988800000003</v>
      </c>
      <c r="J45" s="18">
        <v>14.897228128000004</v>
      </c>
      <c r="K45" s="18">
        <v>15.791061815680004</v>
      </c>
      <c r="L45" s="82"/>
    </row>
    <row r="46" spans="1:12" ht="40.5" customHeight="1">
      <c r="A46" s="41">
        <v>41</v>
      </c>
      <c r="B46" s="84" t="s">
        <v>104</v>
      </c>
      <c r="C46" s="85" t="s">
        <v>151</v>
      </c>
      <c r="D46" s="41" t="s">
        <v>105</v>
      </c>
      <c r="E46" s="40">
        <f t="shared" si="21"/>
        <v>41.5</v>
      </c>
      <c r="F46" s="40">
        <f>F47</f>
        <v>0</v>
      </c>
      <c r="G46" s="40">
        <f t="shared" ref="G46:K46" si="25">G47</f>
        <v>1.5</v>
      </c>
      <c r="H46" s="40">
        <f t="shared" si="25"/>
        <v>10</v>
      </c>
      <c r="I46" s="40">
        <f t="shared" si="25"/>
        <v>10</v>
      </c>
      <c r="J46" s="40">
        <f t="shared" si="25"/>
        <v>10</v>
      </c>
      <c r="K46" s="40">
        <f t="shared" si="25"/>
        <v>10</v>
      </c>
      <c r="L46" s="82" t="s">
        <v>292</v>
      </c>
    </row>
    <row r="47" spans="1:12" ht="22.5" customHeight="1">
      <c r="A47" s="41">
        <f t="shared" si="1"/>
        <v>42</v>
      </c>
      <c r="B47" s="84"/>
      <c r="C47" s="85"/>
      <c r="D47" s="41" t="str">
        <f>D43</f>
        <v>местный бюджет</v>
      </c>
      <c r="E47" s="40">
        <f t="shared" si="21"/>
        <v>41.5</v>
      </c>
      <c r="F47" s="40">
        <f>F48</f>
        <v>0</v>
      </c>
      <c r="G47" s="40">
        <f t="shared" ref="G47" si="26">G48</f>
        <v>1.5</v>
      </c>
      <c r="H47" s="40">
        <v>10</v>
      </c>
      <c r="I47" s="40">
        <v>10</v>
      </c>
      <c r="J47" s="40">
        <v>10</v>
      </c>
      <c r="K47" s="40">
        <v>10</v>
      </c>
      <c r="L47" s="82"/>
    </row>
    <row r="48" spans="1:12" ht="42.75" customHeight="1">
      <c r="A48" s="41">
        <f t="shared" si="1"/>
        <v>43</v>
      </c>
      <c r="B48" s="84"/>
      <c r="C48" s="85"/>
      <c r="D48" s="41" t="s">
        <v>106</v>
      </c>
      <c r="E48" s="40">
        <f t="shared" si="21"/>
        <v>10.3</v>
      </c>
      <c r="F48" s="40">
        <f>F49</f>
        <v>0</v>
      </c>
      <c r="G48" s="40">
        <f t="shared" ref="G48:K48" si="27">G49</f>
        <v>1.5</v>
      </c>
      <c r="H48" s="40">
        <f t="shared" si="27"/>
        <v>2</v>
      </c>
      <c r="I48" s="40">
        <f t="shared" si="27"/>
        <v>1.7</v>
      </c>
      <c r="J48" s="40">
        <f t="shared" si="27"/>
        <v>2.1</v>
      </c>
      <c r="K48" s="40">
        <f t="shared" si="27"/>
        <v>3</v>
      </c>
      <c r="L48" s="82" t="s">
        <v>299</v>
      </c>
    </row>
    <row r="49" spans="1:12" ht="24" customHeight="1">
      <c r="A49" s="41">
        <f t="shared" si="1"/>
        <v>44</v>
      </c>
      <c r="B49" s="84"/>
      <c r="C49" s="85"/>
      <c r="D49" s="41" t="str">
        <f>D47</f>
        <v>местный бюджет</v>
      </c>
      <c r="E49" s="40">
        <f t="shared" si="21"/>
        <v>10.3</v>
      </c>
      <c r="F49" s="40">
        <v>0</v>
      </c>
      <c r="G49" s="40">
        <v>1.5</v>
      </c>
      <c r="H49" s="40">
        <v>2</v>
      </c>
      <c r="I49" s="40">
        <v>1.7</v>
      </c>
      <c r="J49" s="40">
        <v>2.1</v>
      </c>
      <c r="K49" s="40">
        <v>3</v>
      </c>
      <c r="L49" s="82"/>
    </row>
    <row r="50" spans="1:12" ht="100.5" customHeight="1">
      <c r="A50" s="41">
        <f t="shared" si="1"/>
        <v>45</v>
      </c>
      <c r="B50" s="84" t="s">
        <v>100</v>
      </c>
      <c r="C50" s="85" t="s">
        <v>99</v>
      </c>
      <c r="D50" s="39" t="s">
        <v>168</v>
      </c>
      <c r="E50" s="40">
        <f t="shared" si="21"/>
        <v>153.80000000000001</v>
      </c>
      <c r="F50" s="40">
        <f>F51+F52</f>
        <v>153.80000000000001</v>
      </c>
      <c r="G50" s="40">
        <v>0</v>
      </c>
      <c r="H50" s="40">
        <v>0</v>
      </c>
      <c r="I50" s="40">
        <v>0</v>
      </c>
      <c r="J50" s="40">
        <v>0</v>
      </c>
      <c r="K50" s="40">
        <v>0</v>
      </c>
      <c r="L50" s="82" t="s">
        <v>115</v>
      </c>
    </row>
    <row r="51" spans="1:12" ht="28.5" customHeight="1">
      <c r="A51" s="41">
        <f t="shared" si="1"/>
        <v>46</v>
      </c>
      <c r="B51" s="84"/>
      <c r="C51" s="85"/>
      <c r="D51" s="39" t="s">
        <v>194</v>
      </c>
      <c r="E51" s="40">
        <f t="shared" si="21"/>
        <v>145.80000000000001</v>
      </c>
      <c r="F51" s="40">
        <v>145.80000000000001</v>
      </c>
      <c r="G51" s="40">
        <v>0</v>
      </c>
      <c r="H51" s="40">
        <v>0</v>
      </c>
      <c r="I51" s="40">
        <v>0</v>
      </c>
      <c r="J51" s="40">
        <v>0</v>
      </c>
      <c r="K51" s="40">
        <v>0</v>
      </c>
      <c r="L51" s="82"/>
    </row>
    <row r="52" spans="1:12" ht="29.25" customHeight="1">
      <c r="A52" s="41">
        <f t="shared" si="1"/>
        <v>47</v>
      </c>
      <c r="B52" s="84"/>
      <c r="C52" s="85"/>
      <c r="D52" s="39" t="s">
        <v>193</v>
      </c>
      <c r="E52" s="40">
        <f t="shared" si="21"/>
        <v>8</v>
      </c>
      <c r="F52" s="40">
        <f>153.8-F51</f>
        <v>8</v>
      </c>
      <c r="G52" s="40">
        <v>0</v>
      </c>
      <c r="H52" s="40">
        <v>0</v>
      </c>
      <c r="I52" s="40">
        <v>0</v>
      </c>
      <c r="J52" s="40">
        <v>0</v>
      </c>
      <c r="K52" s="40">
        <v>0</v>
      </c>
      <c r="L52" s="82"/>
    </row>
    <row r="53" spans="1:12" ht="81.75" customHeight="1">
      <c r="A53" s="41">
        <f t="shared" si="1"/>
        <v>48</v>
      </c>
      <c r="B53" s="84"/>
      <c r="C53" s="85"/>
      <c r="D53" s="39" t="s">
        <v>173</v>
      </c>
      <c r="E53" s="40">
        <f t="shared" si="21"/>
        <v>157.6</v>
      </c>
      <c r="F53" s="40">
        <f>F54+F55</f>
        <v>4.0999999999999996</v>
      </c>
      <c r="G53" s="40">
        <f>G54+G55</f>
        <v>153.5</v>
      </c>
      <c r="H53" s="40">
        <f t="shared" ref="H53:K53" si="28">H54+H55</f>
        <v>0</v>
      </c>
      <c r="I53" s="40">
        <f t="shared" si="28"/>
        <v>0</v>
      </c>
      <c r="J53" s="40">
        <f t="shared" si="28"/>
        <v>0</v>
      </c>
      <c r="K53" s="40">
        <f t="shared" si="28"/>
        <v>0</v>
      </c>
      <c r="L53" s="82"/>
    </row>
    <row r="54" spans="1:12" ht="26.25" customHeight="1">
      <c r="A54" s="41">
        <f t="shared" si="1"/>
        <v>49</v>
      </c>
      <c r="B54" s="84"/>
      <c r="C54" s="85"/>
      <c r="D54" s="39" t="s">
        <v>194</v>
      </c>
      <c r="E54" s="40">
        <f t="shared" si="21"/>
        <v>145.80000000000001</v>
      </c>
      <c r="F54" s="40">
        <v>0</v>
      </c>
      <c r="G54" s="40">
        <v>145.80000000000001</v>
      </c>
      <c r="H54" s="40">
        <v>0</v>
      </c>
      <c r="I54" s="40">
        <v>0</v>
      </c>
      <c r="J54" s="40">
        <v>0</v>
      </c>
      <c r="K54" s="40">
        <v>0</v>
      </c>
      <c r="L54" s="82"/>
    </row>
    <row r="55" spans="1:12" ht="26.25" customHeight="1">
      <c r="A55" s="41">
        <f t="shared" si="1"/>
        <v>50</v>
      </c>
      <c r="B55" s="84"/>
      <c r="C55" s="85"/>
      <c r="D55" s="39" t="s">
        <v>193</v>
      </c>
      <c r="E55" s="40">
        <f t="shared" si="21"/>
        <v>11.8</v>
      </c>
      <c r="F55" s="40">
        <v>4.0999999999999996</v>
      </c>
      <c r="G55" s="40">
        <v>7.7</v>
      </c>
      <c r="H55" s="40">
        <v>0</v>
      </c>
      <c r="I55" s="40">
        <v>0</v>
      </c>
      <c r="J55" s="40">
        <v>0</v>
      </c>
      <c r="K55" s="40">
        <v>0</v>
      </c>
      <c r="L55" s="82"/>
    </row>
    <row r="56" spans="1:12" ht="37.5" customHeight="1">
      <c r="A56" s="41">
        <f t="shared" si="1"/>
        <v>51</v>
      </c>
      <c r="B56" s="84"/>
      <c r="C56" s="85"/>
      <c r="D56" s="41" t="s">
        <v>101</v>
      </c>
      <c r="E56" s="40">
        <f t="shared" si="21"/>
        <v>276.89999999999998</v>
      </c>
      <c r="F56" s="40">
        <f>F57</f>
        <v>47.3</v>
      </c>
      <c r="G56" s="40">
        <f t="shared" ref="G56:K56" si="29">G57</f>
        <v>101.5</v>
      </c>
      <c r="H56" s="40">
        <f t="shared" si="29"/>
        <v>128.1</v>
      </c>
      <c r="I56" s="40">
        <f t="shared" si="29"/>
        <v>0</v>
      </c>
      <c r="J56" s="40">
        <f t="shared" si="29"/>
        <v>0</v>
      </c>
      <c r="K56" s="40">
        <f t="shared" si="29"/>
        <v>0</v>
      </c>
      <c r="L56" s="82" t="s">
        <v>344</v>
      </c>
    </row>
    <row r="57" spans="1:12" ht="18.75">
      <c r="A57" s="41">
        <f t="shared" si="1"/>
        <v>52</v>
      </c>
      <c r="B57" s="84"/>
      <c r="C57" s="85"/>
      <c r="D57" s="39" t="s">
        <v>193</v>
      </c>
      <c r="E57" s="40">
        <f t="shared" si="21"/>
        <v>276.89999999999998</v>
      </c>
      <c r="F57" s="40">
        <v>47.3</v>
      </c>
      <c r="G57" s="40">
        <f>68.5+33</f>
        <v>101.5</v>
      </c>
      <c r="H57" s="40">
        <f>49.5+78.6</f>
        <v>128.1</v>
      </c>
      <c r="I57" s="40">
        <v>0</v>
      </c>
      <c r="J57" s="40">
        <v>0</v>
      </c>
      <c r="K57" s="40">
        <v>0</v>
      </c>
      <c r="L57" s="85"/>
    </row>
    <row r="58" spans="1:12" ht="41.25" customHeight="1">
      <c r="A58" s="41">
        <f t="shared" si="1"/>
        <v>53</v>
      </c>
      <c r="B58" s="84"/>
      <c r="C58" s="85"/>
      <c r="D58" s="41" t="s">
        <v>112</v>
      </c>
      <c r="E58" s="40">
        <f t="shared" si="21"/>
        <v>979.42000000000007</v>
      </c>
      <c r="F58" s="40">
        <f>F59</f>
        <v>166.7</v>
      </c>
      <c r="G58" s="40">
        <f t="shared" ref="G58:K58" si="30">G59</f>
        <v>103.5</v>
      </c>
      <c r="H58" s="40">
        <f t="shared" si="30"/>
        <v>97.400000000000034</v>
      </c>
      <c r="I58" s="40">
        <f t="shared" si="30"/>
        <v>203.94</v>
      </c>
      <c r="J58" s="40">
        <f t="shared" si="30"/>
        <v>203.94</v>
      </c>
      <c r="K58" s="40">
        <f t="shared" si="30"/>
        <v>203.94</v>
      </c>
      <c r="L58" s="82" t="s">
        <v>345</v>
      </c>
    </row>
    <row r="59" spans="1:12" ht="23.25" customHeight="1">
      <c r="A59" s="41">
        <f t="shared" si="1"/>
        <v>54</v>
      </c>
      <c r="B59" s="84"/>
      <c r="C59" s="85"/>
      <c r="D59" s="39" t="s">
        <v>193</v>
      </c>
      <c r="E59" s="40">
        <f t="shared" si="21"/>
        <v>979.42000000000007</v>
      </c>
      <c r="F59" s="40">
        <f>214-F57</f>
        <v>166.7</v>
      </c>
      <c r="G59" s="40">
        <f>205-G57</f>
        <v>103.5</v>
      </c>
      <c r="H59" s="40">
        <f>205*1.1-H57</f>
        <v>97.400000000000034</v>
      </c>
      <c r="I59" s="40">
        <f>205-1.06</f>
        <v>203.94</v>
      </c>
      <c r="J59" s="40">
        <f t="shared" ref="J59:K59" si="31">205-1.06</f>
        <v>203.94</v>
      </c>
      <c r="K59" s="40">
        <f t="shared" si="31"/>
        <v>203.94</v>
      </c>
      <c r="L59" s="82"/>
    </row>
    <row r="60" spans="1:12" ht="75" customHeight="1">
      <c r="A60" s="41">
        <f t="shared" si="1"/>
        <v>55</v>
      </c>
      <c r="B60" s="84" t="s">
        <v>102</v>
      </c>
      <c r="C60" s="82" t="s">
        <v>107</v>
      </c>
      <c r="D60" s="41" t="s">
        <v>103</v>
      </c>
      <c r="E60" s="40">
        <f>SUM(F60:K60)</f>
        <v>19.315300000000004</v>
      </c>
      <c r="F60" s="40">
        <f>F61</f>
        <v>1</v>
      </c>
      <c r="G60" s="40">
        <f t="shared" ref="G60:K60" si="32">G61</f>
        <v>3</v>
      </c>
      <c r="H60" s="40">
        <f t="shared" si="32"/>
        <v>3.3000000000000003</v>
      </c>
      <c r="I60" s="40">
        <f t="shared" si="32"/>
        <v>3.6300000000000008</v>
      </c>
      <c r="J60" s="40">
        <f t="shared" si="32"/>
        <v>3.9930000000000012</v>
      </c>
      <c r="K60" s="40">
        <f t="shared" si="32"/>
        <v>4.3923000000000014</v>
      </c>
      <c r="L60" s="89" t="s">
        <v>144</v>
      </c>
    </row>
    <row r="61" spans="1:12" ht="18.75">
      <c r="A61" s="41">
        <f t="shared" si="1"/>
        <v>56</v>
      </c>
      <c r="B61" s="84"/>
      <c r="C61" s="85"/>
      <c r="D61" s="39" t="s">
        <v>193</v>
      </c>
      <c r="E61" s="40">
        <f>SUM(F61:K61)</f>
        <v>19.315300000000004</v>
      </c>
      <c r="F61" s="40">
        <v>1</v>
      </c>
      <c r="G61" s="40">
        <v>3</v>
      </c>
      <c r="H61" s="40">
        <f>G61*1.1</f>
        <v>3.3000000000000003</v>
      </c>
      <c r="I61" s="40">
        <f t="shared" ref="I61:K61" si="33">H61*1.1</f>
        <v>3.6300000000000008</v>
      </c>
      <c r="J61" s="40">
        <f t="shared" si="33"/>
        <v>3.9930000000000012</v>
      </c>
      <c r="K61" s="40">
        <f t="shared" si="33"/>
        <v>4.3923000000000014</v>
      </c>
      <c r="L61" s="85"/>
    </row>
    <row r="62" spans="1:12" ht="37.5">
      <c r="A62" s="41">
        <f t="shared" si="1"/>
        <v>57</v>
      </c>
      <c r="B62" s="50" t="s">
        <v>309</v>
      </c>
      <c r="C62" s="39" t="s">
        <v>308</v>
      </c>
      <c r="D62" s="39" t="s">
        <v>307</v>
      </c>
      <c r="E62" s="40">
        <f t="shared" ref="E62:E63" si="34">SUM(F62:K62)</f>
        <v>147.5</v>
      </c>
      <c r="F62" s="40">
        <f>F63</f>
        <v>0</v>
      </c>
      <c r="G62" s="40">
        <f t="shared" ref="G62:K62" si="35">G63</f>
        <v>27.5</v>
      </c>
      <c r="H62" s="40">
        <f t="shared" si="35"/>
        <v>30</v>
      </c>
      <c r="I62" s="40">
        <f t="shared" si="35"/>
        <v>30</v>
      </c>
      <c r="J62" s="40">
        <f t="shared" si="35"/>
        <v>30</v>
      </c>
      <c r="K62" s="40">
        <f t="shared" si="35"/>
        <v>30</v>
      </c>
      <c r="L62" s="82" t="s">
        <v>296</v>
      </c>
    </row>
    <row r="63" spans="1:12" ht="18.75">
      <c r="A63" s="41">
        <f t="shared" si="1"/>
        <v>58</v>
      </c>
      <c r="B63" s="41"/>
      <c r="C63" s="41"/>
      <c r="D63" s="39" t="str">
        <f>$D$59</f>
        <v>местный бюджет</v>
      </c>
      <c r="E63" s="40">
        <f t="shared" si="34"/>
        <v>147.5</v>
      </c>
      <c r="F63" s="40">
        <v>0</v>
      </c>
      <c r="G63" s="40">
        <v>27.5</v>
      </c>
      <c r="H63" s="40">
        <v>30</v>
      </c>
      <c r="I63" s="40">
        <v>30</v>
      </c>
      <c r="J63" s="40">
        <v>30</v>
      </c>
      <c r="K63" s="40">
        <v>30</v>
      </c>
      <c r="L63" s="85"/>
    </row>
    <row r="64" spans="1:12" ht="27" customHeight="1">
      <c r="A64" s="41">
        <f t="shared" si="1"/>
        <v>59</v>
      </c>
      <c r="B64" s="22" t="s">
        <v>170</v>
      </c>
      <c r="C64" s="22"/>
      <c r="D64" s="23" t="s">
        <v>190</v>
      </c>
      <c r="E64" s="17">
        <f t="shared" ref="E64:E67" si="36">SUM(F64:K64)</f>
        <v>2349.6464559999999</v>
      </c>
      <c r="F64" s="17">
        <f>F65+F66+F67</f>
        <v>409.09999999999997</v>
      </c>
      <c r="G64" s="17">
        <f t="shared" ref="G64:K64" si="37">G65+G66+G67</f>
        <v>572.70000000000005</v>
      </c>
      <c r="H64" s="17">
        <f>H65+H66+H67</f>
        <v>473.05</v>
      </c>
      <c r="I64" s="17">
        <f t="shared" si="37"/>
        <v>352.13</v>
      </c>
      <c r="J64" s="17">
        <f t="shared" si="37"/>
        <v>265.06560000000002</v>
      </c>
      <c r="K64" s="17">
        <f t="shared" si="37"/>
        <v>277.60085600000002</v>
      </c>
      <c r="L64" s="41"/>
    </row>
    <row r="65" spans="1:12" ht="27" customHeight="1">
      <c r="A65" s="41">
        <f t="shared" si="1"/>
        <v>60</v>
      </c>
      <c r="B65" s="22"/>
      <c r="C65" s="22"/>
      <c r="D65" s="38" t="s">
        <v>194</v>
      </c>
      <c r="E65" s="17">
        <f t="shared" si="36"/>
        <v>499.935</v>
      </c>
      <c r="F65" s="17">
        <f t="shared" ref="F65:K65" si="38">F33+F51+F54</f>
        <v>145.80000000000001</v>
      </c>
      <c r="G65" s="17">
        <f t="shared" si="38"/>
        <v>201.85000000000002</v>
      </c>
      <c r="H65" s="17">
        <f t="shared" si="38"/>
        <v>76.142499999999998</v>
      </c>
      <c r="I65" s="17">
        <f t="shared" si="38"/>
        <v>76.142499999999998</v>
      </c>
      <c r="J65" s="17">
        <f t="shared" si="38"/>
        <v>0</v>
      </c>
      <c r="K65" s="17">
        <f t="shared" si="38"/>
        <v>0</v>
      </c>
      <c r="L65" s="41"/>
    </row>
    <row r="66" spans="1:12" ht="27" customHeight="1">
      <c r="A66" s="41">
        <f t="shared" si="1"/>
        <v>61</v>
      </c>
      <c r="B66" s="22"/>
      <c r="C66" s="25"/>
      <c r="D66" s="38" t="s">
        <v>193</v>
      </c>
      <c r="E66" s="17">
        <f t="shared" si="36"/>
        <v>1655.6114560000001</v>
      </c>
      <c r="F66" s="17">
        <f>F34+F39+F41+F43+F47+F49+F52+F55+F57+F59+F61+F63</f>
        <v>257.79999999999995</v>
      </c>
      <c r="G66" s="17">
        <f t="shared" ref="G66:K66" si="39">G34+G39+G41+G43+G47+G49+G52+G55+G57+G59+G61+G63</f>
        <v>276.55</v>
      </c>
      <c r="H66" s="17">
        <f t="shared" si="39"/>
        <v>302.60750000000002</v>
      </c>
      <c r="I66" s="17">
        <f t="shared" si="39"/>
        <v>275.98750000000001</v>
      </c>
      <c r="J66" s="17">
        <f t="shared" si="39"/>
        <v>265.06560000000002</v>
      </c>
      <c r="K66" s="17">
        <f t="shared" si="39"/>
        <v>277.60085600000002</v>
      </c>
      <c r="L66" s="41"/>
    </row>
    <row r="67" spans="1:12" ht="27" customHeight="1">
      <c r="A67" s="41">
        <f t="shared" si="1"/>
        <v>62</v>
      </c>
      <c r="B67" s="21"/>
      <c r="C67" s="21"/>
      <c r="D67" s="38" t="s">
        <v>226</v>
      </c>
      <c r="E67" s="17">
        <f t="shared" si="36"/>
        <v>194.1</v>
      </c>
      <c r="F67" s="17">
        <f>F35+F37</f>
        <v>5.5</v>
      </c>
      <c r="G67" s="17">
        <f>G35+H37</f>
        <v>94.3</v>
      </c>
      <c r="H67" s="17">
        <f>H35+H37</f>
        <v>94.3</v>
      </c>
      <c r="I67" s="17">
        <f>I35+I37</f>
        <v>0</v>
      </c>
      <c r="J67" s="17">
        <f>J35+J37</f>
        <v>0</v>
      </c>
      <c r="K67" s="17">
        <f>K35+K37</f>
        <v>0</v>
      </c>
      <c r="L67" s="41"/>
    </row>
    <row r="68" spans="1:12" ht="18.75" customHeight="1">
      <c r="A68" s="41">
        <f t="shared" si="1"/>
        <v>63</v>
      </c>
      <c r="B68" s="88" t="s">
        <v>182</v>
      </c>
      <c r="C68" s="88"/>
      <c r="D68" s="88"/>
      <c r="E68" s="88"/>
      <c r="F68" s="88"/>
      <c r="G68" s="88"/>
      <c r="H68" s="88"/>
      <c r="I68" s="88"/>
      <c r="J68" s="88"/>
      <c r="K68" s="88"/>
      <c r="L68" s="88"/>
    </row>
    <row r="69" spans="1:12" ht="111.75" customHeight="1">
      <c r="A69" s="41">
        <f t="shared" si="1"/>
        <v>64</v>
      </c>
      <c r="B69" s="85" t="s">
        <v>128</v>
      </c>
      <c r="C69" s="85" t="s">
        <v>129</v>
      </c>
      <c r="D69" s="39" t="s">
        <v>148</v>
      </c>
      <c r="E69" s="18">
        <f>SUM(F69:K69)</f>
        <v>60</v>
      </c>
      <c r="F69" s="40">
        <v>0</v>
      </c>
      <c r="G69" s="40">
        <v>0</v>
      </c>
      <c r="H69" s="40">
        <v>15</v>
      </c>
      <c r="I69" s="40">
        <v>15</v>
      </c>
      <c r="J69" s="40">
        <v>15</v>
      </c>
      <c r="K69" s="40">
        <v>15</v>
      </c>
      <c r="L69" s="82" t="s">
        <v>320</v>
      </c>
    </row>
    <row r="70" spans="1:12" ht="37.5" customHeight="1">
      <c r="A70" s="41">
        <f t="shared" si="1"/>
        <v>65</v>
      </c>
      <c r="B70" s="85"/>
      <c r="C70" s="85"/>
      <c r="D70" s="39" t="s">
        <v>194</v>
      </c>
      <c r="E70" s="18">
        <f>SUM(F70:K70)</f>
        <v>42</v>
      </c>
      <c r="F70" s="40">
        <v>0</v>
      </c>
      <c r="G70" s="40">
        <v>0</v>
      </c>
      <c r="H70" s="40">
        <v>10.5</v>
      </c>
      <c r="I70" s="40">
        <v>10.5</v>
      </c>
      <c r="J70" s="40">
        <v>10.5</v>
      </c>
      <c r="K70" s="40">
        <v>10.5</v>
      </c>
      <c r="L70" s="82"/>
    </row>
    <row r="71" spans="1:12" ht="34.5" customHeight="1">
      <c r="A71" s="41">
        <f t="shared" si="1"/>
        <v>66</v>
      </c>
      <c r="B71" s="85"/>
      <c r="C71" s="85"/>
      <c r="D71" s="39" t="s">
        <v>193</v>
      </c>
      <c r="E71" s="18">
        <f>SUM(F71:K71)</f>
        <v>6</v>
      </c>
      <c r="F71" s="40">
        <v>0</v>
      </c>
      <c r="G71" s="40">
        <v>0</v>
      </c>
      <c r="H71" s="40">
        <v>1.5</v>
      </c>
      <c r="I71" s="40">
        <v>1.5</v>
      </c>
      <c r="J71" s="40">
        <v>1.5</v>
      </c>
      <c r="K71" s="40">
        <v>1.5</v>
      </c>
      <c r="L71" s="82"/>
    </row>
    <row r="72" spans="1:12" ht="35.25" customHeight="1">
      <c r="A72" s="41">
        <f t="shared" si="1"/>
        <v>67</v>
      </c>
      <c r="B72" s="85"/>
      <c r="C72" s="85"/>
      <c r="D72" s="39" t="s">
        <v>192</v>
      </c>
      <c r="E72" s="18">
        <f>SUM(F72:K72)</f>
        <v>12.4</v>
      </c>
      <c r="F72" s="40">
        <v>0</v>
      </c>
      <c r="G72" s="40">
        <v>0.4</v>
      </c>
      <c r="H72" s="40">
        <v>3</v>
      </c>
      <c r="I72" s="40">
        <v>3</v>
      </c>
      <c r="J72" s="40">
        <v>3</v>
      </c>
      <c r="K72" s="40">
        <v>3</v>
      </c>
      <c r="L72" s="82"/>
    </row>
    <row r="73" spans="1:12" ht="45" customHeight="1">
      <c r="A73" s="41">
        <f t="shared" ref="A73:A151" si="40">A72+1</f>
        <v>68</v>
      </c>
      <c r="B73" s="85"/>
      <c r="C73" s="85"/>
      <c r="D73" s="39" t="s">
        <v>149</v>
      </c>
      <c r="E73" s="18">
        <f>SUM(F73:K73)</f>
        <v>65.45</v>
      </c>
      <c r="F73" s="40">
        <f>F74+F75</f>
        <v>9.85</v>
      </c>
      <c r="G73" s="40">
        <f t="shared" ref="G73:K73" si="41">G74+G75</f>
        <v>10.199999999999999</v>
      </c>
      <c r="H73" s="40">
        <f t="shared" si="41"/>
        <v>10.3</v>
      </c>
      <c r="I73" s="40">
        <f t="shared" si="41"/>
        <v>11.3</v>
      </c>
      <c r="J73" s="40">
        <f t="shared" si="41"/>
        <v>11.4</v>
      </c>
      <c r="K73" s="40">
        <f t="shared" si="41"/>
        <v>12.4</v>
      </c>
      <c r="L73" s="82" t="s">
        <v>319</v>
      </c>
    </row>
    <row r="74" spans="1:12" ht="48.75" customHeight="1">
      <c r="A74" s="41">
        <f t="shared" si="40"/>
        <v>69</v>
      </c>
      <c r="B74" s="85"/>
      <c r="C74" s="85"/>
      <c r="D74" s="39" t="s">
        <v>191</v>
      </c>
      <c r="E74" s="18">
        <f t="shared" ref="E74:E75" si="42">SUM(F74:K74)</f>
        <v>63.7</v>
      </c>
      <c r="F74" s="40">
        <v>9.6999999999999993</v>
      </c>
      <c r="G74" s="40">
        <v>10</v>
      </c>
      <c r="H74" s="40">
        <v>10</v>
      </c>
      <c r="I74" s="40">
        <v>11</v>
      </c>
      <c r="J74" s="40">
        <v>11</v>
      </c>
      <c r="K74" s="40">
        <v>12</v>
      </c>
      <c r="L74" s="85"/>
    </row>
    <row r="75" spans="1:12" ht="39.75" customHeight="1">
      <c r="A75" s="41">
        <f t="shared" si="40"/>
        <v>70</v>
      </c>
      <c r="B75" s="85"/>
      <c r="C75" s="85"/>
      <c r="D75" s="39" t="s">
        <v>192</v>
      </c>
      <c r="E75" s="18">
        <f t="shared" si="42"/>
        <v>1.75</v>
      </c>
      <c r="F75" s="40">
        <v>0.15</v>
      </c>
      <c r="G75" s="40">
        <v>0.2</v>
      </c>
      <c r="H75" s="40">
        <v>0.3</v>
      </c>
      <c r="I75" s="40">
        <v>0.3</v>
      </c>
      <c r="J75" s="40">
        <v>0.4</v>
      </c>
      <c r="K75" s="40">
        <v>0.4</v>
      </c>
      <c r="L75" s="85"/>
    </row>
    <row r="76" spans="1:12" ht="105" customHeight="1">
      <c r="A76" s="41">
        <f t="shared" si="40"/>
        <v>71</v>
      </c>
      <c r="B76" s="85" t="s">
        <v>130</v>
      </c>
      <c r="C76" s="82" t="s">
        <v>169</v>
      </c>
      <c r="D76" s="39" t="s">
        <v>229</v>
      </c>
      <c r="E76" s="18">
        <f>SUM(F76:K76)</f>
        <v>1055.9189999999999</v>
      </c>
      <c r="F76" s="40">
        <f>F77+F78+F79</f>
        <v>352.81799999999998</v>
      </c>
      <c r="G76" s="18">
        <f>SUM(G77:G79)</f>
        <v>266.21100000000001</v>
      </c>
      <c r="H76" s="18">
        <f>SUM(H77:H79)</f>
        <v>67</v>
      </c>
      <c r="I76" s="18">
        <f>SUM(I77:I79)</f>
        <v>244.89</v>
      </c>
      <c r="J76" s="18">
        <f>SUM(J77:J79)</f>
        <v>70</v>
      </c>
      <c r="K76" s="18">
        <f>SUM(K77:K79)</f>
        <v>55</v>
      </c>
      <c r="L76" s="82" t="s">
        <v>346</v>
      </c>
    </row>
    <row r="77" spans="1:12" ht="42.75" customHeight="1">
      <c r="A77" s="41">
        <f t="shared" si="40"/>
        <v>72</v>
      </c>
      <c r="B77" s="85"/>
      <c r="C77" s="82"/>
      <c r="D77" s="39" t="s">
        <v>194</v>
      </c>
      <c r="E77" s="18">
        <f>SUM(F77:K77)</f>
        <v>389.71800000000002</v>
      </c>
      <c r="F77" s="40">
        <f>11.828+30</f>
        <v>41.828000000000003</v>
      </c>
      <c r="G77" s="40">
        <v>122.59</v>
      </c>
      <c r="H77" s="40">
        <v>33.299999999999997</v>
      </c>
      <c r="I77" s="40">
        <v>133.5</v>
      </c>
      <c r="J77" s="40">
        <v>36</v>
      </c>
      <c r="K77" s="40">
        <v>22.5</v>
      </c>
      <c r="L77" s="82"/>
    </row>
    <row r="78" spans="1:12" ht="42.75" customHeight="1">
      <c r="A78" s="41">
        <f t="shared" si="40"/>
        <v>73</v>
      </c>
      <c r="B78" s="85"/>
      <c r="C78" s="82"/>
      <c r="D78" s="39" t="s">
        <v>193</v>
      </c>
      <c r="E78" s="18">
        <f>SUM(F78:K78)</f>
        <v>204.56099999999998</v>
      </c>
      <c r="F78" s="18">
        <v>99.35</v>
      </c>
      <c r="G78" s="40">
        <v>13.621</v>
      </c>
      <c r="H78" s="40">
        <v>3.7</v>
      </c>
      <c r="I78" s="40">
        <v>81.39</v>
      </c>
      <c r="J78" s="40">
        <v>4</v>
      </c>
      <c r="K78" s="40">
        <v>2.5</v>
      </c>
      <c r="L78" s="82"/>
    </row>
    <row r="79" spans="1:12" ht="66" customHeight="1">
      <c r="A79" s="41">
        <f t="shared" si="40"/>
        <v>74</v>
      </c>
      <c r="B79" s="85"/>
      <c r="C79" s="82"/>
      <c r="D79" s="39" t="s">
        <v>230</v>
      </c>
      <c r="E79" s="18">
        <f>SUM(F79:K79)</f>
        <v>461.64</v>
      </c>
      <c r="F79" s="18">
        <v>211.64</v>
      </c>
      <c r="G79" s="40">
        <v>130</v>
      </c>
      <c r="H79" s="40">
        <v>30</v>
      </c>
      <c r="I79" s="40">
        <v>30</v>
      </c>
      <c r="J79" s="40">
        <v>30</v>
      </c>
      <c r="K79" s="40">
        <v>30</v>
      </c>
      <c r="L79" s="82"/>
    </row>
    <row r="80" spans="1:12" s="36" customFormat="1" ht="50.25" customHeight="1">
      <c r="A80" s="41">
        <f t="shared" si="40"/>
        <v>75</v>
      </c>
      <c r="B80" s="82" t="s">
        <v>316</v>
      </c>
      <c r="C80" s="82" t="s">
        <v>318</v>
      </c>
      <c r="D80" s="39" t="s">
        <v>317</v>
      </c>
      <c r="E80" s="18">
        <f t="shared" ref="E80:E81" si="43">SUM(F80:K80)</f>
        <v>22.267850000000006</v>
      </c>
      <c r="F80" s="18">
        <f>F81</f>
        <v>0.9</v>
      </c>
      <c r="G80" s="18">
        <f t="shared" ref="G80:K80" si="44">G81</f>
        <v>3.5</v>
      </c>
      <c r="H80" s="18">
        <f t="shared" si="44"/>
        <v>3.8500000000000005</v>
      </c>
      <c r="I80" s="18">
        <f t="shared" si="44"/>
        <v>4.2350000000000012</v>
      </c>
      <c r="J80" s="18">
        <f t="shared" si="44"/>
        <v>4.6585000000000019</v>
      </c>
      <c r="K80" s="18">
        <f t="shared" si="44"/>
        <v>5.1243500000000024</v>
      </c>
      <c r="L80" s="79" t="s">
        <v>321</v>
      </c>
    </row>
    <row r="81" spans="1:12" s="36" customFormat="1" ht="42.75" customHeight="1">
      <c r="A81" s="41">
        <f t="shared" si="40"/>
        <v>76</v>
      </c>
      <c r="B81" s="82"/>
      <c r="C81" s="82"/>
      <c r="D81" s="39" t="s">
        <v>193</v>
      </c>
      <c r="E81" s="18">
        <f t="shared" si="43"/>
        <v>22.267850000000006</v>
      </c>
      <c r="F81" s="18">
        <v>0.9</v>
      </c>
      <c r="G81" s="40">
        <v>3.5</v>
      </c>
      <c r="H81" s="40">
        <f>G81*1.1</f>
        <v>3.8500000000000005</v>
      </c>
      <c r="I81" s="40">
        <f t="shared" ref="I81:K81" si="45">H81*1.1</f>
        <v>4.2350000000000012</v>
      </c>
      <c r="J81" s="40">
        <f t="shared" si="45"/>
        <v>4.6585000000000019</v>
      </c>
      <c r="K81" s="40">
        <f t="shared" si="45"/>
        <v>5.1243500000000024</v>
      </c>
      <c r="L81" s="81"/>
    </row>
    <row r="82" spans="1:12" ht="39.75" customHeight="1">
      <c r="A82" s="41">
        <f t="shared" si="40"/>
        <v>77</v>
      </c>
      <c r="B82" s="87" t="s">
        <v>153</v>
      </c>
      <c r="C82" s="87"/>
      <c r="D82" s="38" t="s">
        <v>190</v>
      </c>
      <c r="E82" s="17">
        <f t="shared" ref="E82:E85" si="46">SUM(F82:K82)</f>
        <v>1204.03685</v>
      </c>
      <c r="F82" s="17">
        <f>F83+F84+F85</f>
        <v>363.56799999999998</v>
      </c>
      <c r="G82" s="17">
        <f t="shared" ref="G82:K82" si="47">G83+G84+G85</f>
        <v>280.31100000000004</v>
      </c>
      <c r="H82" s="17">
        <f t="shared" si="47"/>
        <v>96.149999999999991</v>
      </c>
      <c r="I82" s="17">
        <f t="shared" si="47"/>
        <v>275.42500000000001</v>
      </c>
      <c r="J82" s="17">
        <f t="shared" si="47"/>
        <v>101.05850000000001</v>
      </c>
      <c r="K82" s="17">
        <f t="shared" si="47"/>
        <v>87.524349999999998</v>
      </c>
      <c r="L82" s="41"/>
    </row>
    <row r="83" spans="1:12" ht="39.75" customHeight="1">
      <c r="A83" s="41">
        <f t="shared" si="40"/>
        <v>78</v>
      </c>
      <c r="B83" s="43"/>
      <c r="C83" s="43"/>
      <c r="D83" s="38" t="s">
        <v>194</v>
      </c>
      <c r="E83" s="17">
        <f t="shared" si="46"/>
        <v>431.71800000000002</v>
      </c>
      <c r="F83" s="17">
        <f>F70+F77</f>
        <v>41.828000000000003</v>
      </c>
      <c r="G83" s="17">
        <f t="shared" ref="G83:K83" si="48">G70+G77</f>
        <v>122.59</v>
      </c>
      <c r="H83" s="17">
        <f t="shared" si="48"/>
        <v>43.8</v>
      </c>
      <c r="I83" s="17">
        <f t="shared" si="48"/>
        <v>144</v>
      </c>
      <c r="J83" s="17">
        <f t="shared" si="48"/>
        <v>46.5</v>
      </c>
      <c r="K83" s="17">
        <f t="shared" si="48"/>
        <v>33</v>
      </c>
      <c r="L83" s="41"/>
    </row>
    <row r="84" spans="1:12" ht="39.75" customHeight="1">
      <c r="A84" s="41">
        <f t="shared" si="40"/>
        <v>79</v>
      </c>
      <c r="B84" s="43"/>
      <c r="C84" s="43"/>
      <c r="D84" s="38" t="s">
        <v>193</v>
      </c>
      <c r="E84" s="17">
        <f t="shared" si="46"/>
        <v>296.52884999999998</v>
      </c>
      <c r="F84" s="17">
        <f>F71+F74+F78+F81</f>
        <v>109.95</v>
      </c>
      <c r="G84" s="17">
        <f t="shared" ref="G84:K84" si="49">G71+G74+G78+G81</f>
        <v>27.121000000000002</v>
      </c>
      <c r="H84" s="17">
        <f t="shared" si="49"/>
        <v>19.05</v>
      </c>
      <c r="I84" s="17">
        <f t="shared" si="49"/>
        <v>98.125</v>
      </c>
      <c r="J84" s="17">
        <f t="shared" si="49"/>
        <v>21.158500000000004</v>
      </c>
      <c r="K84" s="17">
        <f t="shared" si="49"/>
        <v>21.124350000000003</v>
      </c>
      <c r="L84" s="41"/>
    </row>
    <row r="85" spans="1:12" ht="39.75" customHeight="1">
      <c r="A85" s="41">
        <f t="shared" si="40"/>
        <v>80</v>
      </c>
      <c r="B85" s="43"/>
      <c r="C85" s="43"/>
      <c r="D85" s="38" t="s">
        <v>226</v>
      </c>
      <c r="E85" s="17">
        <f t="shared" si="46"/>
        <v>475.78999999999996</v>
      </c>
      <c r="F85" s="17">
        <f>F72+F75+F79</f>
        <v>211.79</v>
      </c>
      <c r="G85" s="17">
        <f t="shared" ref="G85:K85" si="50">G72+G75+G79</f>
        <v>130.6</v>
      </c>
      <c r="H85" s="17">
        <f t="shared" si="50"/>
        <v>33.299999999999997</v>
      </c>
      <c r="I85" s="17">
        <f t="shared" si="50"/>
        <v>33.299999999999997</v>
      </c>
      <c r="J85" s="17">
        <f t="shared" si="50"/>
        <v>33.4</v>
      </c>
      <c r="K85" s="17">
        <f t="shared" si="50"/>
        <v>33.4</v>
      </c>
      <c r="L85" s="41"/>
    </row>
    <row r="86" spans="1:12" ht="42" customHeight="1">
      <c r="A86" s="41">
        <f t="shared" si="40"/>
        <v>81</v>
      </c>
      <c r="B86" s="88" t="s">
        <v>239</v>
      </c>
      <c r="C86" s="88"/>
      <c r="D86" s="88"/>
      <c r="E86" s="88"/>
      <c r="F86" s="88"/>
      <c r="G86" s="88"/>
      <c r="H86" s="88"/>
      <c r="I86" s="88"/>
      <c r="J86" s="88"/>
      <c r="K86" s="88"/>
      <c r="L86" s="88"/>
    </row>
    <row r="87" spans="1:12" ht="132" customHeight="1">
      <c r="A87" s="41">
        <f t="shared" si="40"/>
        <v>82</v>
      </c>
      <c r="B87" s="85" t="s">
        <v>131</v>
      </c>
      <c r="C87" s="82" t="s">
        <v>323</v>
      </c>
      <c r="D87" s="39" t="s">
        <v>322</v>
      </c>
      <c r="E87" s="33">
        <f>F87+G87+H87+I87+J87+K87</f>
        <v>2902.9</v>
      </c>
      <c r="F87" s="40">
        <f>41+203.5</f>
        <v>244.5</v>
      </c>
      <c r="G87" s="40">
        <f>93.1+107.9</f>
        <v>201</v>
      </c>
      <c r="H87" s="40">
        <f>309.3+200</f>
        <v>509.3</v>
      </c>
      <c r="I87" s="40">
        <f>309.3+205+120</f>
        <v>634.29999999999995</v>
      </c>
      <c r="J87" s="40">
        <f>309.4+210+130</f>
        <v>649.4</v>
      </c>
      <c r="K87" s="40">
        <f>309.4+215+140</f>
        <v>664.4</v>
      </c>
      <c r="L87" s="82" t="s">
        <v>347</v>
      </c>
    </row>
    <row r="88" spans="1:12" ht="31.5" customHeight="1">
      <c r="A88" s="41">
        <f t="shared" si="40"/>
        <v>83</v>
      </c>
      <c r="B88" s="85"/>
      <c r="C88" s="82"/>
      <c r="D88" s="39" t="s">
        <v>194</v>
      </c>
      <c r="E88" s="33">
        <f t="shared" ref="E88:E112" si="51">F88+G88+H88+I88+J88+K88</f>
        <v>2757.7549999999997</v>
      </c>
      <c r="F88" s="40">
        <f>F87-F89</f>
        <v>232.27500000000001</v>
      </c>
      <c r="G88" s="40">
        <f t="shared" ref="G88:K88" si="52">G87-G89</f>
        <v>190.95</v>
      </c>
      <c r="H88" s="40">
        <f t="shared" si="52"/>
        <v>483.83500000000004</v>
      </c>
      <c r="I88" s="40">
        <f t="shared" si="52"/>
        <v>602.58499999999992</v>
      </c>
      <c r="J88" s="40">
        <f t="shared" si="52"/>
        <v>616.92999999999995</v>
      </c>
      <c r="K88" s="40">
        <f t="shared" si="52"/>
        <v>631.17999999999995</v>
      </c>
      <c r="L88" s="82"/>
    </row>
    <row r="89" spans="1:12" ht="31.5" customHeight="1">
      <c r="A89" s="41">
        <f t="shared" si="40"/>
        <v>84</v>
      </c>
      <c r="B89" s="85"/>
      <c r="C89" s="82"/>
      <c r="D89" s="39" t="s">
        <v>193</v>
      </c>
      <c r="E89" s="33">
        <f t="shared" si="51"/>
        <v>145.14500000000001</v>
      </c>
      <c r="F89" s="40">
        <f>F87*0.05</f>
        <v>12.225000000000001</v>
      </c>
      <c r="G89" s="40">
        <f t="shared" ref="G89:J89" si="53">G87*0.05</f>
        <v>10.050000000000001</v>
      </c>
      <c r="H89" s="40">
        <f t="shared" si="53"/>
        <v>25.465000000000003</v>
      </c>
      <c r="I89" s="40">
        <f t="shared" si="53"/>
        <v>31.715</v>
      </c>
      <c r="J89" s="40">
        <f t="shared" si="53"/>
        <v>32.47</v>
      </c>
      <c r="K89" s="40">
        <f>K87*0.05</f>
        <v>33.22</v>
      </c>
      <c r="L89" s="82"/>
    </row>
    <row r="90" spans="1:12" ht="93.75" customHeight="1">
      <c r="A90" s="41">
        <f t="shared" si="40"/>
        <v>85</v>
      </c>
      <c r="B90" s="85"/>
      <c r="C90" s="82"/>
      <c r="D90" s="39" t="s">
        <v>348</v>
      </c>
      <c r="E90" s="40">
        <f t="shared" si="51"/>
        <v>104.68160000000003</v>
      </c>
      <c r="F90" s="40">
        <f>F91</f>
        <v>7</v>
      </c>
      <c r="G90" s="40">
        <f t="shared" ref="G90:K90" si="54">G91</f>
        <v>16</v>
      </c>
      <c r="H90" s="40">
        <f t="shared" si="54"/>
        <v>17.600000000000001</v>
      </c>
      <c r="I90" s="40">
        <f t="shared" si="54"/>
        <v>19.360000000000003</v>
      </c>
      <c r="J90" s="40">
        <f t="shared" si="54"/>
        <v>21.296000000000006</v>
      </c>
      <c r="K90" s="40">
        <f t="shared" si="54"/>
        <v>23.42560000000001</v>
      </c>
      <c r="L90" s="82" t="s">
        <v>349</v>
      </c>
    </row>
    <row r="91" spans="1:12" ht="22.5" customHeight="1">
      <c r="A91" s="41">
        <f t="shared" si="40"/>
        <v>86</v>
      </c>
      <c r="B91" s="85"/>
      <c r="C91" s="82"/>
      <c r="D91" s="39" t="s">
        <v>193</v>
      </c>
      <c r="E91" s="40">
        <f t="shared" si="51"/>
        <v>104.68160000000003</v>
      </c>
      <c r="F91" s="40">
        <v>7</v>
      </c>
      <c r="G91" s="40">
        <v>16</v>
      </c>
      <c r="H91" s="40">
        <f>G91*1.1</f>
        <v>17.600000000000001</v>
      </c>
      <c r="I91" s="40">
        <f t="shared" ref="I91:K91" si="55">H91*1.1</f>
        <v>19.360000000000003</v>
      </c>
      <c r="J91" s="40">
        <f t="shared" si="55"/>
        <v>21.296000000000006</v>
      </c>
      <c r="K91" s="40">
        <f t="shared" si="55"/>
        <v>23.42560000000001</v>
      </c>
      <c r="L91" s="82"/>
    </row>
    <row r="92" spans="1:12" ht="105" customHeight="1">
      <c r="A92" s="45">
        <f t="shared" si="40"/>
        <v>87</v>
      </c>
      <c r="B92" s="79" t="s">
        <v>250</v>
      </c>
      <c r="C92" s="82" t="s">
        <v>132</v>
      </c>
      <c r="D92" s="39" t="s">
        <v>236</v>
      </c>
      <c r="E92" s="40">
        <f t="shared" si="51"/>
        <v>22.5</v>
      </c>
      <c r="F92" s="40">
        <f t="shared" ref="F92:H92" si="56">F93</f>
        <v>0</v>
      </c>
      <c r="G92" s="40">
        <f t="shared" si="56"/>
        <v>0</v>
      </c>
      <c r="H92" s="40">
        <f t="shared" si="56"/>
        <v>0</v>
      </c>
      <c r="I92" s="40">
        <f>I93</f>
        <v>22.5</v>
      </c>
      <c r="J92" s="40">
        <f t="shared" ref="J92:K92" si="57">J93</f>
        <v>0</v>
      </c>
      <c r="K92" s="40">
        <f t="shared" si="57"/>
        <v>0</v>
      </c>
      <c r="L92" s="82" t="s">
        <v>257</v>
      </c>
    </row>
    <row r="93" spans="1:12" ht="25.5" customHeight="1">
      <c r="A93" s="41">
        <f t="shared" si="40"/>
        <v>88</v>
      </c>
      <c r="B93" s="80"/>
      <c r="C93" s="82"/>
      <c r="D93" s="39" t="s">
        <v>193</v>
      </c>
      <c r="E93" s="40">
        <f t="shared" si="51"/>
        <v>22.5</v>
      </c>
      <c r="F93" s="40">
        <v>0</v>
      </c>
      <c r="G93" s="40">
        <v>0</v>
      </c>
      <c r="H93" s="40">
        <v>0</v>
      </c>
      <c r="I93" s="40">
        <v>22.5</v>
      </c>
      <c r="J93" s="40">
        <v>0</v>
      </c>
      <c r="K93" s="40">
        <v>0</v>
      </c>
      <c r="L93" s="82"/>
    </row>
    <row r="94" spans="1:12" ht="58.5" customHeight="1">
      <c r="A94" s="41">
        <f t="shared" si="40"/>
        <v>89</v>
      </c>
      <c r="B94" s="80"/>
      <c r="C94" s="82"/>
      <c r="D94" s="39" t="s">
        <v>234</v>
      </c>
      <c r="E94" s="40">
        <f t="shared" si="51"/>
        <v>31.6</v>
      </c>
      <c r="F94" s="40">
        <f>F95</f>
        <v>0</v>
      </c>
      <c r="G94" s="40">
        <f>G95</f>
        <v>31.6</v>
      </c>
      <c r="H94" s="40">
        <f t="shared" ref="H94:K94" si="58">H95</f>
        <v>0</v>
      </c>
      <c r="I94" s="40">
        <f t="shared" si="58"/>
        <v>0</v>
      </c>
      <c r="J94" s="40">
        <f t="shared" si="58"/>
        <v>0</v>
      </c>
      <c r="K94" s="40">
        <f t="shared" si="58"/>
        <v>0</v>
      </c>
      <c r="L94" s="82" t="s">
        <v>258</v>
      </c>
    </row>
    <row r="95" spans="1:12" ht="38.25" customHeight="1">
      <c r="A95" s="41">
        <f t="shared" si="40"/>
        <v>90</v>
      </c>
      <c r="B95" s="80"/>
      <c r="C95" s="82"/>
      <c r="D95" s="39" t="s">
        <v>193</v>
      </c>
      <c r="E95" s="40">
        <f t="shared" si="51"/>
        <v>31.6</v>
      </c>
      <c r="F95" s="40">
        <v>0</v>
      </c>
      <c r="G95" s="40">
        <v>31.6</v>
      </c>
      <c r="H95" s="40">
        <v>0</v>
      </c>
      <c r="I95" s="40">
        <v>0</v>
      </c>
      <c r="J95" s="40">
        <v>0</v>
      </c>
      <c r="K95" s="40">
        <v>0</v>
      </c>
      <c r="L95" s="82"/>
    </row>
    <row r="96" spans="1:12" ht="58.5" customHeight="1">
      <c r="A96" s="41">
        <f t="shared" si="40"/>
        <v>91</v>
      </c>
      <c r="B96" s="80"/>
      <c r="C96" s="82" t="s">
        <v>133</v>
      </c>
      <c r="D96" s="39" t="s">
        <v>235</v>
      </c>
      <c r="E96" s="40">
        <f t="shared" si="51"/>
        <v>58.7</v>
      </c>
      <c r="F96" s="40">
        <f t="shared" ref="F96:G96" si="59">F97</f>
        <v>0</v>
      </c>
      <c r="G96" s="40">
        <f t="shared" si="59"/>
        <v>0</v>
      </c>
      <c r="H96" s="40">
        <f>H97</f>
        <v>58.7</v>
      </c>
      <c r="I96" s="40">
        <f t="shared" ref="I96:K96" si="60">I97</f>
        <v>0</v>
      </c>
      <c r="J96" s="40">
        <f t="shared" si="60"/>
        <v>0</v>
      </c>
      <c r="K96" s="40">
        <f t="shared" si="60"/>
        <v>0</v>
      </c>
      <c r="L96" s="82" t="s">
        <v>265</v>
      </c>
    </row>
    <row r="97" spans="1:12" ht="45.75" customHeight="1">
      <c r="A97" s="41">
        <f t="shared" si="40"/>
        <v>92</v>
      </c>
      <c r="B97" s="80"/>
      <c r="C97" s="82"/>
      <c r="D97" s="39" t="s">
        <v>193</v>
      </c>
      <c r="E97" s="40">
        <f t="shared" si="51"/>
        <v>58.7</v>
      </c>
      <c r="F97" s="40">
        <v>0</v>
      </c>
      <c r="G97" s="40">
        <v>0</v>
      </c>
      <c r="H97" s="40">
        <v>58.7</v>
      </c>
      <c r="I97" s="40">
        <v>0</v>
      </c>
      <c r="J97" s="40">
        <v>0</v>
      </c>
      <c r="K97" s="40">
        <v>0</v>
      </c>
      <c r="L97" s="82"/>
    </row>
    <row r="98" spans="1:12" ht="119.25" customHeight="1">
      <c r="A98" s="41">
        <f t="shared" si="40"/>
        <v>93</v>
      </c>
      <c r="B98" s="80"/>
      <c r="C98" s="82"/>
      <c r="D98" s="39" t="s">
        <v>324</v>
      </c>
      <c r="E98" s="40">
        <f t="shared" si="51"/>
        <v>54</v>
      </c>
      <c r="F98" s="40">
        <f t="shared" ref="F98:G98" si="61">F99</f>
        <v>0</v>
      </c>
      <c r="G98" s="40">
        <f t="shared" si="61"/>
        <v>5</v>
      </c>
      <c r="H98" s="40">
        <f>H99</f>
        <v>29</v>
      </c>
      <c r="I98" s="40">
        <f t="shared" ref="I98:K98" si="62">I99</f>
        <v>20</v>
      </c>
      <c r="J98" s="40">
        <f t="shared" si="62"/>
        <v>0</v>
      </c>
      <c r="K98" s="40">
        <f t="shared" si="62"/>
        <v>0</v>
      </c>
      <c r="L98" s="82" t="s">
        <v>266</v>
      </c>
    </row>
    <row r="99" spans="1:12" ht="39" customHeight="1">
      <c r="A99" s="41">
        <f t="shared" si="40"/>
        <v>94</v>
      </c>
      <c r="B99" s="80"/>
      <c r="C99" s="82"/>
      <c r="D99" s="39" t="s">
        <v>193</v>
      </c>
      <c r="E99" s="40">
        <f t="shared" si="51"/>
        <v>54</v>
      </c>
      <c r="F99" s="40">
        <v>0</v>
      </c>
      <c r="G99" s="40">
        <v>5</v>
      </c>
      <c r="H99" s="40">
        <v>29</v>
      </c>
      <c r="I99" s="40">
        <v>20</v>
      </c>
      <c r="J99" s="40">
        <v>0</v>
      </c>
      <c r="K99" s="40">
        <v>0</v>
      </c>
      <c r="L99" s="82"/>
    </row>
    <row r="100" spans="1:12" ht="100.5" customHeight="1">
      <c r="A100" s="41">
        <f t="shared" si="40"/>
        <v>95</v>
      </c>
      <c r="B100" s="80"/>
      <c r="C100" s="82"/>
      <c r="D100" s="39" t="s">
        <v>326</v>
      </c>
      <c r="E100" s="40">
        <f t="shared" si="51"/>
        <v>74.8</v>
      </c>
      <c r="F100" s="40">
        <f t="shared" ref="F100:I100" si="63">F101</f>
        <v>0</v>
      </c>
      <c r="G100" s="40">
        <f t="shared" si="63"/>
        <v>0</v>
      </c>
      <c r="H100" s="40">
        <f t="shared" si="63"/>
        <v>0</v>
      </c>
      <c r="I100" s="40">
        <f t="shared" si="63"/>
        <v>0</v>
      </c>
      <c r="J100" s="40">
        <f>J101</f>
        <v>6.8</v>
      </c>
      <c r="K100" s="40">
        <f>K101</f>
        <v>68</v>
      </c>
      <c r="L100" s="82" t="s">
        <v>325</v>
      </c>
    </row>
    <row r="101" spans="1:12" ht="50.25" customHeight="1">
      <c r="A101" s="41">
        <f t="shared" si="40"/>
        <v>96</v>
      </c>
      <c r="B101" s="80"/>
      <c r="C101" s="82"/>
      <c r="D101" s="39" t="s">
        <v>193</v>
      </c>
      <c r="E101" s="40">
        <f t="shared" si="51"/>
        <v>74.8</v>
      </c>
      <c r="F101" s="40">
        <v>0</v>
      </c>
      <c r="G101" s="40">
        <v>0</v>
      </c>
      <c r="H101" s="40">
        <v>0</v>
      </c>
      <c r="I101" s="40">
        <v>0</v>
      </c>
      <c r="J101" s="40">
        <v>6.8</v>
      </c>
      <c r="K101" s="40">
        <v>68</v>
      </c>
      <c r="L101" s="82"/>
    </row>
    <row r="102" spans="1:12" ht="162" customHeight="1">
      <c r="A102" s="41">
        <f t="shared" si="40"/>
        <v>97</v>
      </c>
      <c r="B102" s="80"/>
      <c r="C102" s="82" t="s">
        <v>134</v>
      </c>
      <c r="D102" s="39" t="s">
        <v>156</v>
      </c>
      <c r="E102" s="40">
        <f t="shared" si="51"/>
        <v>30.9</v>
      </c>
      <c r="F102" s="40">
        <f>F103</f>
        <v>0</v>
      </c>
      <c r="G102" s="40">
        <f t="shared" ref="G102:K102" si="64">G103</f>
        <v>0</v>
      </c>
      <c r="H102" s="40">
        <f t="shared" si="64"/>
        <v>6.5</v>
      </c>
      <c r="I102" s="40">
        <f t="shared" si="64"/>
        <v>11.5</v>
      </c>
      <c r="J102" s="40">
        <f t="shared" si="64"/>
        <v>4.4000000000000004</v>
      </c>
      <c r="K102" s="40">
        <f t="shared" si="64"/>
        <v>8.5</v>
      </c>
      <c r="L102" s="85" t="s">
        <v>135</v>
      </c>
    </row>
    <row r="103" spans="1:12" ht="27.75" customHeight="1">
      <c r="A103" s="41">
        <f t="shared" si="40"/>
        <v>98</v>
      </c>
      <c r="B103" s="80"/>
      <c r="C103" s="82"/>
      <c r="D103" s="39" t="s">
        <v>193</v>
      </c>
      <c r="E103" s="40">
        <f t="shared" si="51"/>
        <v>30.9</v>
      </c>
      <c r="F103" s="40">
        <v>0</v>
      </c>
      <c r="G103" s="40">
        <v>0</v>
      </c>
      <c r="H103" s="40">
        <v>6.5</v>
      </c>
      <c r="I103" s="40">
        <v>11.5</v>
      </c>
      <c r="J103" s="40">
        <v>4.4000000000000004</v>
      </c>
      <c r="K103" s="40">
        <v>8.5</v>
      </c>
      <c r="L103" s="85"/>
    </row>
    <row r="104" spans="1:12" ht="144" customHeight="1">
      <c r="A104" s="41">
        <f t="shared" si="40"/>
        <v>99</v>
      </c>
      <c r="B104" s="80"/>
      <c r="C104" s="82" t="s">
        <v>174</v>
      </c>
      <c r="D104" s="39" t="s">
        <v>175</v>
      </c>
      <c r="E104" s="40">
        <f t="shared" si="51"/>
        <v>409.9</v>
      </c>
      <c r="F104" s="18">
        <f>F105</f>
        <v>0</v>
      </c>
      <c r="G104" s="18">
        <f t="shared" ref="G104:K104" si="65">G105</f>
        <v>74.599999999999994</v>
      </c>
      <c r="H104" s="18">
        <f t="shared" si="65"/>
        <v>78.099999999999994</v>
      </c>
      <c r="I104" s="18">
        <f t="shared" si="65"/>
        <v>81.8</v>
      </c>
      <c r="J104" s="18">
        <f t="shared" si="65"/>
        <v>85.7</v>
      </c>
      <c r="K104" s="18">
        <f t="shared" si="65"/>
        <v>89.7</v>
      </c>
      <c r="L104" s="82" t="s">
        <v>259</v>
      </c>
    </row>
    <row r="105" spans="1:12" ht="36" customHeight="1">
      <c r="A105" s="41">
        <f t="shared" si="40"/>
        <v>100</v>
      </c>
      <c r="B105" s="80"/>
      <c r="C105" s="82"/>
      <c r="D105" s="39" t="s">
        <v>193</v>
      </c>
      <c r="E105" s="40">
        <f>F105+G105+H105+I105+J105+K105</f>
        <v>409.9</v>
      </c>
      <c r="F105" s="40">
        <v>0</v>
      </c>
      <c r="G105" s="40">
        <v>74.599999999999994</v>
      </c>
      <c r="H105" s="40">
        <v>78.099999999999994</v>
      </c>
      <c r="I105" s="40">
        <v>81.8</v>
      </c>
      <c r="J105" s="40">
        <v>85.7</v>
      </c>
      <c r="K105" s="40">
        <v>89.7</v>
      </c>
      <c r="L105" s="82"/>
    </row>
    <row r="106" spans="1:12" ht="104.25" customHeight="1">
      <c r="A106" s="41">
        <f t="shared" si="40"/>
        <v>101</v>
      </c>
      <c r="B106" s="80"/>
      <c r="C106" s="82" t="s">
        <v>163</v>
      </c>
      <c r="D106" s="39" t="s">
        <v>162</v>
      </c>
      <c r="E106" s="40">
        <f t="shared" si="51"/>
        <v>14.299999999999999</v>
      </c>
      <c r="F106" s="40">
        <f>F107</f>
        <v>12.2</v>
      </c>
      <c r="G106" s="40">
        <f t="shared" ref="G106:K106" si="66">G107</f>
        <v>2.1</v>
      </c>
      <c r="H106" s="40">
        <f t="shared" si="66"/>
        <v>0</v>
      </c>
      <c r="I106" s="40">
        <f t="shared" si="66"/>
        <v>0</v>
      </c>
      <c r="J106" s="40">
        <f t="shared" si="66"/>
        <v>0</v>
      </c>
      <c r="K106" s="40">
        <f t="shared" si="66"/>
        <v>0</v>
      </c>
      <c r="L106" s="82" t="s">
        <v>260</v>
      </c>
    </row>
    <row r="107" spans="1:12" ht="36" customHeight="1">
      <c r="A107" s="41">
        <f t="shared" si="40"/>
        <v>102</v>
      </c>
      <c r="B107" s="81"/>
      <c r="C107" s="82"/>
      <c r="D107" s="39" t="s">
        <v>193</v>
      </c>
      <c r="E107" s="40">
        <f t="shared" si="51"/>
        <v>14.299999999999999</v>
      </c>
      <c r="F107" s="40">
        <v>12.2</v>
      </c>
      <c r="G107" s="40">
        <v>2.1</v>
      </c>
      <c r="H107" s="40">
        <v>0</v>
      </c>
      <c r="I107" s="40">
        <v>0</v>
      </c>
      <c r="J107" s="40">
        <v>0</v>
      </c>
      <c r="K107" s="40">
        <v>0</v>
      </c>
      <c r="L107" s="82"/>
    </row>
    <row r="108" spans="1:12" ht="105.75" customHeight="1">
      <c r="A108" s="41">
        <f t="shared" si="40"/>
        <v>103</v>
      </c>
      <c r="B108" s="82" t="s">
        <v>251</v>
      </c>
      <c r="C108" s="82" t="s">
        <v>136</v>
      </c>
      <c r="D108" s="39" t="s">
        <v>231</v>
      </c>
      <c r="E108" s="40">
        <f t="shared" si="51"/>
        <v>1.9</v>
      </c>
      <c r="F108" s="40">
        <f>F109</f>
        <v>1.9</v>
      </c>
      <c r="G108" s="40">
        <f t="shared" ref="G108:K108" si="67">G109</f>
        <v>0</v>
      </c>
      <c r="H108" s="40">
        <f t="shared" si="67"/>
        <v>0</v>
      </c>
      <c r="I108" s="40">
        <f t="shared" si="67"/>
        <v>0</v>
      </c>
      <c r="J108" s="40">
        <f t="shared" si="67"/>
        <v>0</v>
      </c>
      <c r="K108" s="40">
        <f t="shared" si="67"/>
        <v>0</v>
      </c>
      <c r="L108" s="82" t="s">
        <v>261</v>
      </c>
    </row>
    <row r="109" spans="1:12" ht="31.5" customHeight="1">
      <c r="A109" s="41">
        <f t="shared" si="40"/>
        <v>104</v>
      </c>
      <c r="B109" s="82"/>
      <c r="C109" s="82"/>
      <c r="D109" s="39" t="s">
        <v>327</v>
      </c>
      <c r="E109" s="40">
        <f t="shared" si="51"/>
        <v>1.9</v>
      </c>
      <c r="F109" s="40">
        <v>1.9</v>
      </c>
      <c r="G109" s="40">
        <v>0</v>
      </c>
      <c r="H109" s="40">
        <v>0</v>
      </c>
      <c r="I109" s="40">
        <v>0</v>
      </c>
      <c r="J109" s="40">
        <v>0</v>
      </c>
      <c r="K109" s="40">
        <v>0</v>
      </c>
      <c r="L109" s="82"/>
    </row>
    <row r="110" spans="1:12" ht="81" customHeight="1">
      <c r="A110" s="41">
        <f t="shared" si="40"/>
        <v>105</v>
      </c>
      <c r="B110" s="82"/>
      <c r="C110" s="82"/>
      <c r="D110" s="39" t="s">
        <v>232</v>
      </c>
      <c r="E110" s="40">
        <f t="shared" si="51"/>
        <v>2.5</v>
      </c>
      <c r="F110" s="40">
        <f>F111</f>
        <v>0</v>
      </c>
      <c r="G110" s="40">
        <f>G111</f>
        <v>2.5</v>
      </c>
      <c r="H110" s="40">
        <f t="shared" ref="H110:K110" si="68">H111</f>
        <v>0</v>
      </c>
      <c r="I110" s="40">
        <f t="shared" si="68"/>
        <v>0</v>
      </c>
      <c r="J110" s="40">
        <f t="shared" si="68"/>
        <v>0</v>
      </c>
      <c r="K110" s="40">
        <f t="shared" si="68"/>
        <v>0</v>
      </c>
      <c r="L110" s="82" t="s">
        <v>328</v>
      </c>
    </row>
    <row r="111" spans="1:12" ht="36" customHeight="1">
      <c r="A111" s="41">
        <f t="shared" si="40"/>
        <v>106</v>
      </c>
      <c r="B111" s="82"/>
      <c r="C111" s="82"/>
      <c r="D111" s="44" t="s">
        <v>327</v>
      </c>
      <c r="E111" s="40">
        <f t="shared" si="51"/>
        <v>2.5</v>
      </c>
      <c r="F111" s="40">
        <v>0</v>
      </c>
      <c r="G111" s="40">
        <v>2.5</v>
      </c>
      <c r="H111" s="40">
        <v>0</v>
      </c>
      <c r="I111" s="40">
        <f t="shared" ref="I111:I112" si="69">I112</f>
        <v>0</v>
      </c>
      <c r="J111" s="40">
        <f t="shared" ref="J111:J112" si="70">J112</f>
        <v>0</v>
      </c>
      <c r="K111" s="40">
        <f t="shared" ref="K111:K112" si="71">K112</f>
        <v>0</v>
      </c>
      <c r="L111" s="85"/>
    </row>
    <row r="112" spans="1:12" ht="104.25" customHeight="1">
      <c r="A112" s="41">
        <f t="shared" si="40"/>
        <v>107</v>
      </c>
      <c r="B112" s="82"/>
      <c r="C112" s="82"/>
      <c r="D112" s="39" t="s">
        <v>233</v>
      </c>
      <c r="E112" s="40">
        <f t="shared" si="51"/>
        <v>6</v>
      </c>
      <c r="F112" s="40">
        <f t="shared" ref="F112:G112" si="72">F113</f>
        <v>0</v>
      </c>
      <c r="G112" s="40">
        <f t="shared" si="72"/>
        <v>0</v>
      </c>
      <c r="H112" s="40">
        <f>H113</f>
        <v>6</v>
      </c>
      <c r="I112" s="40">
        <f t="shared" si="69"/>
        <v>0</v>
      </c>
      <c r="J112" s="40">
        <f t="shared" si="70"/>
        <v>0</v>
      </c>
      <c r="K112" s="40">
        <f t="shared" si="71"/>
        <v>0</v>
      </c>
      <c r="L112" s="82" t="s">
        <v>262</v>
      </c>
    </row>
    <row r="113" spans="1:12" ht="39.75" customHeight="1">
      <c r="A113" s="41">
        <f t="shared" si="40"/>
        <v>108</v>
      </c>
      <c r="B113" s="82"/>
      <c r="C113" s="82"/>
      <c r="D113" s="44" t="s">
        <v>327</v>
      </c>
      <c r="E113" s="40">
        <f>F113+G113+H113+I113+J113+K113</f>
        <v>6</v>
      </c>
      <c r="F113" s="40">
        <v>0</v>
      </c>
      <c r="G113" s="40">
        <v>0</v>
      </c>
      <c r="H113" s="40">
        <v>6</v>
      </c>
      <c r="I113" s="40">
        <v>0</v>
      </c>
      <c r="J113" s="40">
        <v>0</v>
      </c>
      <c r="K113" s="40">
        <v>0</v>
      </c>
      <c r="L113" s="82"/>
    </row>
    <row r="114" spans="1:12" ht="183.75" customHeight="1">
      <c r="A114" s="41">
        <f t="shared" si="40"/>
        <v>109</v>
      </c>
      <c r="B114" s="82"/>
      <c r="C114" s="82" t="s">
        <v>137</v>
      </c>
      <c r="D114" s="39" t="s">
        <v>249</v>
      </c>
      <c r="E114" s="40">
        <f t="shared" ref="E114:E140" si="73">F114+G114+H114+I114+J114+K114</f>
        <v>11.1</v>
      </c>
      <c r="F114" s="40">
        <f>F115</f>
        <v>0</v>
      </c>
      <c r="G114" s="40">
        <f>G115</f>
        <v>11.1</v>
      </c>
      <c r="H114" s="40">
        <f t="shared" ref="H114:K114" si="74">H115</f>
        <v>0</v>
      </c>
      <c r="I114" s="40">
        <f t="shared" si="74"/>
        <v>0</v>
      </c>
      <c r="J114" s="40">
        <f t="shared" si="74"/>
        <v>0</v>
      </c>
      <c r="K114" s="40">
        <f t="shared" si="74"/>
        <v>0</v>
      </c>
      <c r="L114" s="82" t="s">
        <v>329</v>
      </c>
    </row>
    <row r="115" spans="1:12" ht="45.75" customHeight="1">
      <c r="A115" s="41">
        <f t="shared" si="40"/>
        <v>110</v>
      </c>
      <c r="B115" s="82"/>
      <c r="C115" s="82"/>
      <c r="D115" s="39" t="s">
        <v>193</v>
      </c>
      <c r="E115" s="40">
        <f t="shared" si="73"/>
        <v>11.1</v>
      </c>
      <c r="F115" s="40">
        <v>0</v>
      </c>
      <c r="G115" s="40">
        <v>11.1</v>
      </c>
      <c r="H115" s="40">
        <v>0</v>
      </c>
      <c r="I115" s="40">
        <v>0</v>
      </c>
      <c r="J115" s="40">
        <v>0</v>
      </c>
      <c r="K115" s="40">
        <v>0</v>
      </c>
      <c r="L115" s="82"/>
    </row>
    <row r="116" spans="1:12" ht="97.5" customHeight="1">
      <c r="A116" s="41">
        <f t="shared" si="40"/>
        <v>111</v>
      </c>
      <c r="B116" s="82"/>
      <c r="C116" s="82" t="s">
        <v>138</v>
      </c>
      <c r="D116" s="44" t="s">
        <v>330</v>
      </c>
      <c r="E116" s="40">
        <f t="shared" si="73"/>
        <v>3.5999999999999996</v>
      </c>
      <c r="F116" s="40">
        <v>0</v>
      </c>
      <c r="G116" s="40">
        <v>0</v>
      </c>
      <c r="H116" s="40">
        <f>H117</f>
        <v>0.5</v>
      </c>
      <c r="I116" s="47">
        <f t="shared" ref="I116:K116" si="75">I117</f>
        <v>0.5</v>
      </c>
      <c r="J116" s="47">
        <f t="shared" si="75"/>
        <v>0.7</v>
      </c>
      <c r="K116" s="47">
        <f t="shared" si="75"/>
        <v>1.9</v>
      </c>
      <c r="L116" s="85" t="s">
        <v>139</v>
      </c>
    </row>
    <row r="117" spans="1:12" ht="30.75" customHeight="1">
      <c r="A117" s="41">
        <f t="shared" si="40"/>
        <v>112</v>
      </c>
      <c r="B117" s="82"/>
      <c r="C117" s="82"/>
      <c r="D117" s="39" t="s">
        <v>193</v>
      </c>
      <c r="E117" s="40">
        <f t="shared" si="73"/>
        <v>3.5999999999999996</v>
      </c>
      <c r="F117" s="40">
        <v>0</v>
      </c>
      <c r="G117" s="40">
        <v>0</v>
      </c>
      <c r="H117" s="40">
        <v>0.5</v>
      </c>
      <c r="I117" s="40">
        <v>0.5</v>
      </c>
      <c r="J117" s="40">
        <v>0.7</v>
      </c>
      <c r="K117" s="40">
        <v>1.9</v>
      </c>
      <c r="L117" s="85"/>
    </row>
    <row r="118" spans="1:12" ht="58.5" customHeight="1">
      <c r="A118" s="41">
        <f t="shared" si="40"/>
        <v>113</v>
      </c>
      <c r="B118" s="82"/>
      <c r="C118" s="82"/>
      <c r="D118" s="39" t="s">
        <v>146</v>
      </c>
      <c r="E118" s="40">
        <f t="shared" si="73"/>
        <v>11.7</v>
      </c>
      <c r="F118" s="40">
        <f>F119</f>
        <v>0</v>
      </c>
      <c r="G118" s="40">
        <f t="shared" ref="G118:K118" si="76">G119</f>
        <v>0</v>
      </c>
      <c r="H118" s="40">
        <f t="shared" si="76"/>
        <v>1.8</v>
      </c>
      <c r="I118" s="40">
        <f t="shared" si="76"/>
        <v>3.2</v>
      </c>
      <c r="J118" s="40">
        <f t="shared" si="76"/>
        <v>3.5</v>
      </c>
      <c r="K118" s="40">
        <f t="shared" si="76"/>
        <v>3.2</v>
      </c>
      <c r="L118" s="85" t="s">
        <v>140</v>
      </c>
    </row>
    <row r="119" spans="1:12" ht="37.5" customHeight="1">
      <c r="A119" s="41">
        <f t="shared" si="40"/>
        <v>114</v>
      </c>
      <c r="B119" s="82"/>
      <c r="C119" s="82"/>
      <c r="D119" s="39" t="s">
        <v>193</v>
      </c>
      <c r="E119" s="40">
        <f t="shared" si="73"/>
        <v>11.7</v>
      </c>
      <c r="F119" s="40">
        <v>0</v>
      </c>
      <c r="G119" s="40">
        <v>0</v>
      </c>
      <c r="H119" s="40">
        <v>1.8</v>
      </c>
      <c r="I119" s="40">
        <v>3.2</v>
      </c>
      <c r="J119" s="40">
        <v>3.5</v>
      </c>
      <c r="K119" s="40">
        <v>3.2</v>
      </c>
      <c r="L119" s="85"/>
    </row>
    <row r="120" spans="1:12" ht="97.5" customHeight="1">
      <c r="A120" s="41">
        <f t="shared" si="40"/>
        <v>115</v>
      </c>
      <c r="B120" s="82" t="s">
        <v>245</v>
      </c>
      <c r="C120" s="85" t="s">
        <v>141</v>
      </c>
      <c r="D120" s="39" t="s">
        <v>246</v>
      </c>
      <c r="E120" s="40">
        <f t="shared" si="73"/>
        <v>291.09999999999997</v>
      </c>
      <c r="F120" s="18">
        <f>F121+F122+F123</f>
        <v>13.1</v>
      </c>
      <c r="G120" s="18">
        <f t="shared" ref="G120:K120" si="77">G121+G122+G123</f>
        <v>0</v>
      </c>
      <c r="H120" s="18">
        <f t="shared" si="77"/>
        <v>161.29999999999998</v>
      </c>
      <c r="I120" s="18">
        <f t="shared" si="77"/>
        <v>116.7</v>
      </c>
      <c r="J120" s="18">
        <f t="shared" si="77"/>
        <v>0</v>
      </c>
      <c r="K120" s="18">
        <f t="shared" si="77"/>
        <v>0</v>
      </c>
      <c r="L120" s="82" t="s">
        <v>254</v>
      </c>
    </row>
    <row r="121" spans="1:12" s="36" customFormat="1" ht="41.25" customHeight="1">
      <c r="A121" s="45">
        <f t="shared" si="40"/>
        <v>116</v>
      </c>
      <c r="B121" s="82"/>
      <c r="C121" s="85"/>
      <c r="D121" s="44" t="s">
        <v>331</v>
      </c>
      <c r="E121" s="47">
        <f t="shared" si="73"/>
        <v>166.8</v>
      </c>
      <c r="F121" s="47">
        <v>0</v>
      </c>
      <c r="G121" s="47">
        <v>0</v>
      </c>
      <c r="H121" s="47">
        <v>96.8</v>
      </c>
      <c r="I121" s="47">
        <v>70</v>
      </c>
      <c r="J121" s="47">
        <v>0</v>
      </c>
      <c r="K121" s="47">
        <v>0</v>
      </c>
      <c r="L121" s="82"/>
    </row>
    <row r="122" spans="1:12" ht="42.75" customHeight="1">
      <c r="A122" s="45">
        <f t="shared" si="40"/>
        <v>117</v>
      </c>
      <c r="B122" s="82"/>
      <c r="C122" s="85"/>
      <c r="D122" s="39" t="s">
        <v>194</v>
      </c>
      <c r="E122" s="40">
        <f t="shared" si="73"/>
        <v>83.4</v>
      </c>
      <c r="F122" s="40">
        <v>0</v>
      </c>
      <c r="G122" s="40">
        <v>0</v>
      </c>
      <c r="H122" s="40">
        <v>48.4</v>
      </c>
      <c r="I122" s="40">
        <v>35</v>
      </c>
      <c r="J122" s="40">
        <v>0</v>
      </c>
      <c r="K122" s="40">
        <v>0</v>
      </c>
      <c r="L122" s="82"/>
    </row>
    <row r="123" spans="1:12" ht="37.5" customHeight="1">
      <c r="A123" s="45">
        <f t="shared" si="40"/>
        <v>118</v>
      </c>
      <c r="B123" s="82"/>
      <c r="C123" s="85"/>
      <c r="D123" s="39" t="s">
        <v>193</v>
      </c>
      <c r="E123" s="40">
        <f t="shared" si="73"/>
        <v>40.900000000000006</v>
      </c>
      <c r="F123" s="40">
        <v>13.1</v>
      </c>
      <c r="G123" s="40">
        <v>0</v>
      </c>
      <c r="H123" s="40">
        <v>16.100000000000001</v>
      </c>
      <c r="I123" s="40">
        <v>11.7</v>
      </c>
      <c r="J123" s="40">
        <v>0</v>
      </c>
      <c r="K123" s="40">
        <v>0</v>
      </c>
      <c r="L123" s="82"/>
    </row>
    <row r="124" spans="1:12" ht="97.5" customHeight="1">
      <c r="A124" s="45">
        <f t="shared" si="40"/>
        <v>119</v>
      </c>
      <c r="B124" s="82"/>
      <c r="C124" s="85"/>
      <c r="D124" s="39" t="s">
        <v>247</v>
      </c>
      <c r="E124" s="40">
        <f t="shared" si="73"/>
        <v>194.63799999999998</v>
      </c>
      <c r="F124" s="40">
        <f>F125+F126</f>
        <v>0</v>
      </c>
      <c r="G124" s="40">
        <f>G125+G126</f>
        <v>0</v>
      </c>
      <c r="H124" s="40">
        <f t="shared" ref="H124:K124" si="78">H125+H126</f>
        <v>97.318999999999988</v>
      </c>
      <c r="I124" s="40">
        <f t="shared" si="78"/>
        <v>97.318999999999988</v>
      </c>
      <c r="J124" s="40">
        <f t="shared" si="78"/>
        <v>0</v>
      </c>
      <c r="K124" s="40">
        <f t="shared" si="78"/>
        <v>0</v>
      </c>
      <c r="L124" s="82" t="s">
        <v>332</v>
      </c>
    </row>
    <row r="125" spans="1:12" ht="37.5" customHeight="1">
      <c r="A125" s="41">
        <f t="shared" si="40"/>
        <v>120</v>
      </c>
      <c r="B125" s="82"/>
      <c r="C125" s="85"/>
      <c r="D125" s="39" t="s">
        <v>194</v>
      </c>
      <c r="E125" s="40">
        <f t="shared" si="73"/>
        <v>184.90799999999999</v>
      </c>
      <c r="F125" s="40">
        <v>0</v>
      </c>
      <c r="G125" s="40">
        <v>0</v>
      </c>
      <c r="H125" s="40">
        <f>97.32*0.95</f>
        <v>92.453999999999994</v>
      </c>
      <c r="I125" s="40">
        <f>97.32*0.95</f>
        <v>92.453999999999994</v>
      </c>
      <c r="J125" s="40">
        <v>0</v>
      </c>
      <c r="K125" s="40">
        <v>0</v>
      </c>
      <c r="L125" s="85"/>
    </row>
    <row r="126" spans="1:12" ht="37.5" customHeight="1">
      <c r="A126" s="41">
        <f t="shared" si="40"/>
        <v>121</v>
      </c>
      <c r="B126" s="82"/>
      <c r="C126" s="85"/>
      <c r="D126" s="39" t="s">
        <v>193</v>
      </c>
      <c r="E126" s="40">
        <f t="shared" si="73"/>
        <v>9.73</v>
      </c>
      <c r="F126" s="40">
        <v>0</v>
      </c>
      <c r="G126" s="40">
        <v>0</v>
      </c>
      <c r="H126" s="40">
        <f>97.3*0.05</f>
        <v>4.8650000000000002</v>
      </c>
      <c r="I126" s="40">
        <f>97.3*0.05</f>
        <v>4.8650000000000002</v>
      </c>
      <c r="J126" s="40">
        <v>0</v>
      </c>
      <c r="K126" s="40">
        <v>0</v>
      </c>
      <c r="L126" s="85"/>
    </row>
    <row r="127" spans="1:12" ht="65.25" customHeight="1">
      <c r="A127" s="41">
        <f t="shared" si="40"/>
        <v>122</v>
      </c>
      <c r="B127" s="82"/>
      <c r="C127" s="85"/>
      <c r="D127" s="39" t="s">
        <v>334</v>
      </c>
      <c r="E127" s="40">
        <f t="shared" si="73"/>
        <v>294</v>
      </c>
      <c r="F127" s="40">
        <f t="shared" ref="F127:J127" si="79">F128+F129</f>
        <v>0</v>
      </c>
      <c r="G127" s="40">
        <f t="shared" si="79"/>
        <v>0</v>
      </c>
      <c r="H127" s="40">
        <f t="shared" si="79"/>
        <v>0</v>
      </c>
      <c r="I127" s="40">
        <f t="shared" si="79"/>
        <v>0</v>
      </c>
      <c r="J127" s="40">
        <f t="shared" si="79"/>
        <v>14</v>
      </c>
      <c r="K127" s="40">
        <f>K128+K129</f>
        <v>280</v>
      </c>
      <c r="L127" s="82" t="s">
        <v>333</v>
      </c>
    </row>
    <row r="128" spans="1:12" ht="35.25" customHeight="1">
      <c r="A128" s="41">
        <f t="shared" si="40"/>
        <v>123</v>
      </c>
      <c r="B128" s="82"/>
      <c r="C128" s="85"/>
      <c r="D128" s="39" t="s">
        <v>194</v>
      </c>
      <c r="E128" s="40">
        <f t="shared" si="73"/>
        <v>266</v>
      </c>
      <c r="F128" s="40">
        <v>0</v>
      </c>
      <c r="G128" s="40">
        <v>0</v>
      </c>
      <c r="H128" s="40">
        <v>0</v>
      </c>
      <c r="I128" s="40">
        <v>0</v>
      </c>
      <c r="J128" s="40">
        <v>0</v>
      </c>
      <c r="K128" s="40">
        <v>266</v>
      </c>
      <c r="L128" s="85"/>
    </row>
    <row r="129" spans="1:12" ht="34.5" customHeight="1">
      <c r="A129" s="41">
        <f t="shared" si="40"/>
        <v>124</v>
      </c>
      <c r="B129" s="82"/>
      <c r="C129" s="85"/>
      <c r="D129" s="39" t="s">
        <v>193</v>
      </c>
      <c r="E129" s="40">
        <f t="shared" si="73"/>
        <v>28</v>
      </c>
      <c r="F129" s="40">
        <v>0</v>
      </c>
      <c r="G129" s="40">
        <v>0</v>
      </c>
      <c r="H129" s="40">
        <v>0</v>
      </c>
      <c r="I129" s="40">
        <v>0</v>
      </c>
      <c r="J129" s="40">
        <v>14</v>
      </c>
      <c r="K129" s="40">
        <v>14</v>
      </c>
      <c r="L129" s="85"/>
    </row>
    <row r="130" spans="1:12" ht="75.75" customHeight="1">
      <c r="A130" s="41">
        <f t="shared" si="40"/>
        <v>125</v>
      </c>
      <c r="B130" s="82"/>
      <c r="C130" s="85"/>
      <c r="D130" s="39" t="s">
        <v>335</v>
      </c>
      <c r="E130" s="40">
        <f t="shared" si="73"/>
        <v>25</v>
      </c>
      <c r="F130" s="40">
        <f>F131</f>
        <v>0</v>
      </c>
      <c r="G130" s="47">
        <f t="shared" ref="G130:K130" si="80">G131</f>
        <v>0</v>
      </c>
      <c r="H130" s="47">
        <f t="shared" si="80"/>
        <v>0</v>
      </c>
      <c r="I130" s="47">
        <f t="shared" si="80"/>
        <v>0</v>
      </c>
      <c r="J130" s="47">
        <f t="shared" si="80"/>
        <v>0</v>
      </c>
      <c r="K130" s="47">
        <f t="shared" si="80"/>
        <v>25</v>
      </c>
      <c r="L130" s="82" t="s">
        <v>336</v>
      </c>
    </row>
    <row r="131" spans="1:12" ht="48" customHeight="1">
      <c r="A131" s="45">
        <f t="shared" si="40"/>
        <v>126</v>
      </c>
      <c r="B131" s="82"/>
      <c r="C131" s="85"/>
      <c r="D131" s="39" t="s">
        <v>193</v>
      </c>
      <c r="E131" s="40">
        <f t="shared" si="73"/>
        <v>25</v>
      </c>
      <c r="F131" s="40">
        <v>0</v>
      </c>
      <c r="G131" s="40">
        <v>0</v>
      </c>
      <c r="H131" s="40">
        <v>0</v>
      </c>
      <c r="I131" s="40">
        <v>0</v>
      </c>
      <c r="J131" s="40">
        <v>0</v>
      </c>
      <c r="K131" s="40">
        <v>25</v>
      </c>
      <c r="L131" s="82"/>
    </row>
    <row r="132" spans="1:12" ht="60.75" customHeight="1">
      <c r="A132" s="41">
        <f t="shared" si="40"/>
        <v>127</v>
      </c>
      <c r="B132" s="82"/>
      <c r="C132" s="85"/>
      <c r="D132" s="39" t="s">
        <v>155</v>
      </c>
      <c r="E132" s="40">
        <f t="shared" si="73"/>
        <v>11.7</v>
      </c>
      <c r="F132" s="40">
        <v>0</v>
      </c>
      <c r="G132" s="40">
        <v>0</v>
      </c>
      <c r="H132" s="18">
        <f>H133</f>
        <v>3.2</v>
      </c>
      <c r="I132" s="18">
        <f t="shared" ref="I132:K132" si="81">I133</f>
        <v>2.5</v>
      </c>
      <c r="J132" s="18">
        <f t="shared" si="81"/>
        <v>4.5</v>
      </c>
      <c r="K132" s="18">
        <f t="shared" si="81"/>
        <v>1.5</v>
      </c>
      <c r="L132" s="85" t="s">
        <v>140</v>
      </c>
    </row>
    <row r="133" spans="1:12" ht="28.5" customHeight="1">
      <c r="A133" s="41">
        <f t="shared" si="40"/>
        <v>128</v>
      </c>
      <c r="B133" s="82"/>
      <c r="C133" s="85"/>
      <c r="D133" s="39" t="s">
        <v>193</v>
      </c>
      <c r="E133" s="40">
        <f t="shared" si="73"/>
        <v>11.7</v>
      </c>
      <c r="F133" s="40">
        <v>0</v>
      </c>
      <c r="G133" s="40">
        <v>0</v>
      </c>
      <c r="H133" s="40">
        <v>3.2</v>
      </c>
      <c r="I133" s="40">
        <v>2.5</v>
      </c>
      <c r="J133" s="40">
        <v>4.5</v>
      </c>
      <c r="K133" s="40">
        <v>1.5</v>
      </c>
      <c r="L133" s="85"/>
    </row>
    <row r="134" spans="1:12" ht="66.75" customHeight="1">
      <c r="A134" s="41">
        <f t="shared" si="40"/>
        <v>129</v>
      </c>
      <c r="B134" s="82"/>
      <c r="C134" s="85"/>
      <c r="D134" s="39" t="s">
        <v>248</v>
      </c>
      <c r="E134" s="40">
        <f t="shared" si="73"/>
        <v>3.6999999999999997</v>
      </c>
      <c r="F134" s="40">
        <f>F135</f>
        <v>0</v>
      </c>
      <c r="G134" s="40">
        <f>G135</f>
        <v>2.2999999999999998</v>
      </c>
      <c r="H134" s="40">
        <f>H135</f>
        <v>1.4</v>
      </c>
      <c r="I134" s="40">
        <f t="shared" ref="I134:K134" si="82">I135</f>
        <v>0</v>
      </c>
      <c r="J134" s="40">
        <f t="shared" si="82"/>
        <v>0</v>
      </c>
      <c r="K134" s="40">
        <f t="shared" si="82"/>
        <v>0</v>
      </c>
      <c r="L134" s="82" t="s">
        <v>337</v>
      </c>
    </row>
    <row r="135" spans="1:12" ht="40.5" customHeight="1">
      <c r="A135" s="41">
        <f t="shared" si="40"/>
        <v>130</v>
      </c>
      <c r="B135" s="82"/>
      <c r="C135" s="85"/>
      <c r="D135" s="39" t="s">
        <v>226</v>
      </c>
      <c r="E135" s="40">
        <f t="shared" si="73"/>
        <v>3.6999999999999997</v>
      </c>
      <c r="F135" s="40">
        <v>0</v>
      </c>
      <c r="G135" s="40">
        <v>2.2999999999999998</v>
      </c>
      <c r="H135" s="40">
        <v>1.4</v>
      </c>
      <c r="I135" s="40">
        <v>0</v>
      </c>
      <c r="J135" s="40">
        <v>0</v>
      </c>
      <c r="K135" s="40">
        <v>0</v>
      </c>
      <c r="L135" s="85"/>
    </row>
    <row r="136" spans="1:12" ht="97.5" customHeight="1">
      <c r="A136" s="41">
        <f t="shared" si="40"/>
        <v>131</v>
      </c>
      <c r="B136" s="82"/>
      <c r="C136" s="82" t="s">
        <v>142</v>
      </c>
      <c r="D136" s="39" t="s">
        <v>143</v>
      </c>
      <c r="E136" s="40">
        <f t="shared" si="73"/>
        <v>87</v>
      </c>
      <c r="F136" s="40">
        <v>0</v>
      </c>
      <c r="G136" s="18">
        <f>G137</f>
        <v>0</v>
      </c>
      <c r="H136" s="18">
        <f t="shared" ref="H136:K136" si="83">H137</f>
        <v>0</v>
      </c>
      <c r="I136" s="18">
        <f t="shared" si="83"/>
        <v>7</v>
      </c>
      <c r="J136" s="18">
        <f t="shared" si="83"/>
        <v>80</v>
      </c>
      <c r="K136" s="18">
        <f t="shared" si="83"/>
        <v>0</v>
      </c>
      <c r="L136" s="82" t="s">
        <v>255</v>
      </c>
    </row>
    <row r="137" spans="1:12" ht="38.25" customHeight="1">
      <c r="A137" s="41">
        <f t="shared" si="40"/>
        <v>132</v>
      </c>
      <c r="B137" s="82"/>
      <c r="C137" s="82"/>
      <c r="D137" s="39" t="s">
        <v>193</v>
      </c>
      <c r="E137" s="40">
        <f t="shared" si="73"/>
        <v>87</v>
      </c>
      <c r="F137" s="40">
        <v>0</v>
      </c>
      <c r="G137" s="40">
        <v>0</v>
      </c>
      <c r="H137" s="40">
        <v>0</v>
      </c>
      <c r="I137" s="40">
        <v>7</v>
      </c>
      <c r="J137" s="40">
        <v>80</v>
      </c>
      <c r="K137" s="40">
        <v>0</v>
      </c>
      <c r="L137" s="82"/>
    </row>
    <row r="138" spans="1:12" ht="174" customHeight="1">
      <c r="A138" s="41">
        <f t="shared" si="40"/>
        <v>133</v>
      </c>
      <c r="B138" s="82" t="s">
        <v>244</v>
      </c>
      <c r="C138" s="82" t="s">
        <v>158</v>
      </c>
      <c r="D138" s="39" t="s">
        <v>243</v>
      </c>
      <c r="E138" s="40">
        <f t="shared" si="73"/>
        <v>250</v>
      </c>
      <c r="F138" s="40">
        <f t="shared" ref="F138:J138" si="84">F139+F140</f>
        <v>0</v>
      </c>
      <c r="G138" s="40">
        <f t="shared" si="84"/>
        <v>0</v>
      </c>
      <c r="H138" s="40">
        <f t="shared" si="84"/>
        <v>0</v>
      </c>
      <c r="I138" s="40">
        <f t="shared" si="84"/>
        <v>0</v>
      </c>
      <c r="J138" s="40">
        <f t="shared" si="84"/>
        <v>0</v>
      </c>
      <c r="K138" s="40">
        <f>K139+K140</f>
        <v>250</v>
      </c>
      <c r="L138" s="82" t="s">
        <v>256</v>
      </c>
    </row>
    <row r="139" spans="1:12" ht="45" customHeight="1">
      <c r="A139" s="41">
        <f t="shared" si="40"/>
        <v>134</v>
      </c>
      <c r="B139" s="82"/>
      <c r="C139" s="82"/>
      <c r="D139" s="39" t="s">
        <v>194</v>
      </c>
      <c r="E139" s="40">
        <f t="shared" si="73"/>
        <v>237.5</v>
      </c>
      <c r="F139" s="40">
        <v>0</v>
      </c>
      <c r="G139" s="40">
        <v>0</v>
      </c>
      <c r="H139" s="40">
        <v>0</v>
      </c>
      <c r="I139" s="40">
        <v>0</v>
      </c>
      <c r="J139" s="40">
        <v>0</v>
      </c>
      <c r="K139" s="40">
        <f>250*0.95</f>
        <v>237.5</v>
      </c>
      <c r="L139" s="82"/>
    </row>
    <row r="140" spans="1:12" ht="37.5" customHeight="1">
      <c r="A140" s="41">
        <f t="shared" si="40"/>
        <v>135</v>
      </c>
      <c r="B140" s="82"/>
      <c r="C140" s="82"/>
      <c r="D140" s="39" t="s">
        <v>193</v>
      </c>
      <c r="E140" s="40">
        <f t="shared" si="73"/>
        <v>12.5</v>
      </c>
      <c r="F140" s="40">
        <v>0</v>
      </c>
      <c r="G140" s="40">
        <v>0</v>
      </c>
      <c r="H140" s="40">
        <v>0</v>
      </c>
      <c r="I140" s="40">
        <v>0</v>
      </c>
      <c r="J140" s="40">
        <v>0</v>
      </c>
      <c r="K140" s="40">
        <f>250*0.05</f>
        <v>12.5</v>
      </c>
      <c r="L140" s="82"/>
    </row>
    <row r="141" spans="1:12" ht="126.75" customHeight="1">
      <c r="A141" s="45">
        <f t="shared" si="40"/>
        <v>136</v>
      </c>
      <c r="B141" s="82" t="s">
        <v>252</v>
      </c>
      <c r="C141" s="82" t="s">
        <v>253</v>
      </c>
      <c r="D141" s="39" t="s">
        <v>157</v>
      </c>
      <c r="E141" s="40">
        <f>SUM(F141:K141)</f>
        <v>31.7</v>
      </c>
      <c r="F141" s="40">
        <f>F142</f>
        <v>31.7</v>
      </c>
      <c r="G141" s="40">
        <f t="shared" ref="G141:K141" si="85">G142</f>
        <v>0</v>
      </c>
      <c r="H141" s="40">
        <f t="shared" si="85"/>
        <v>0</v>
      </c>
      <c r="I141" s="40">
        <f t="shared" si="85"/>
        <v>0</v>
      </c>
      <c r="J141" s="40">
        <f t="shared" si="85"/>
        <v>0</v>
      </c>
      <c r="K141" s="40">
        <f t="shared" si="85"/>
        <v>0</v>
      </c>
      <c r="L141" s="82" t="s">
        <v>263</v>
      </c>
    </row>
    <row r="142" spans="1:12" ht="30" customHeight="1">
      <c r="A142" s="45">
        <f t="shared" si="40"/>
        <v>137</v>
      </c>
      <c r="B142" s="82"/>
      <c r="C142" s="82"/>
      <c r="D142" s="39" t="s">
        <v>193</v>
      </c>
      <c r="E142" s="40">
        <f>SUM(F142:K142)</f>
        <v>31.7</v>
      </c>
      <c r="F142" s="40">
        <v>31.7</v>
      </c>
      <c r="G142" s="40">
        <v>0</v>
      </c>
      <c r="H142" s="40">
        <v>0</v>
      </c>
      <c r="I142" s="40">
        <v>0</v>
      </c>
      <c r="J142" s="40">
        <v>0</v>
      </c>
      <c r="K142" s="40">
        <v>0</v>
      </c>
      <c r="L142" s="82"/>
    </row>
    <row r="143" spans="1:12" ht="109.5" customHeight="1">
      <c r="A143" s="41">
        <f t="shared" si="40"/>
        <v>138</v>
      </c>
      <c r="B143" s="82" t="s">
        <v>242</v>
      </c>
      <c r="C143" s="82" t="s">
        <v>240</v>
      </c>
      <c r="D143" s="39" t="s">
        <v>241</v>
      </c>
      <c r="E143" s="40">
        <f t="shared" ref="E143:E145" si="86">SUM(F143:K143)</f>
        <v>119.8</v>
      </c>
      <c r="F143" s="18">
        <f>F144</f>
        <v>19.8</v>
      </c>
      <c r="G143" s="18">
        <f t="shared" ref="G143:K143" si="87">G144</f>
        <v>20</v>
      </c>
      <c r="H143" s="18">
        <f t="shared" si="87"/>
        <v>20</v>
      </c>
      <c r="I143" s="18">
        <f t="shared" si="87"/>
        <v>20</v>
      </c>
      <c r="J143" s="18">
        <f t="shared" si="87"/>
        <v>20</v>
      </c>
      <c r="K143" s="18">
        <f t="shared" si="87"/>
        <v>20</v>
      </c>
      <c r="L143" s="82" t="s">
        <v>314</v>
      </c>
    </row>
    <row r="144" spans="1:12" ht="38.25" customHeight="1">
      <c r="A144" s="41">
        <f t="shared" si="40"/>
        <v>139</v>
      </c>
      <c r="B144" s="82"/>
      <c r="C144" s="82"/>
      <c r="D144" s="39" t="s">
        <v>193</v>
      </c>
      <c r="E144" s="40">
        <f t="shared" si="86"/>
        <v>119.8</v>
      </c>
      <c r="F144" s="40">
        <v>19.8</v>
      </c>
      <c r="G144" s="40">
        <v>20</v>
      </c>
      <c r="H144" s="40">
        <v>20</v>
      </c>
      <c r="I144" s="40">
        <v>20</v>
      </c>
      <c r="J144" s="40">
        <v>20</v>
      </c>
      <c r="K144" s="40">
        <v>20</v>
      </c>
      <c r="L144" s="82"/>
    </row>
    <row r="145" spans="1:12" ht="38.25" customHeight="1">
      <c r="A145" s="41">
        <f t="shared" si="40"/>
        <v>140</v>
      </c>
      <c r="B145" s="82"/>
      <c r="C145" s="82"/>
      <c r="D145" s="39" t="s">
        <v>226</v>
      </c>
      <c r="E145" s="40">
        <f t="shared" si="86"/>
        <v>36.271656395520004</v>
      </c>
      <c r="F145" s="40">
        <v>5.2</v>
      </c>
      <c r="G145" s="40">
        <f>F145*1.06</f>
        <v>5.5120000000000005</v>
      </c>
      <c r="H145" s="40">
        <f t="shared" ref="H145:K145" si="88">G145*1.06</f>
        <v>5.8427200000000008</v>
      </c>
      <c r="I145" s="40">
        <f t="shared" si="88"/>
        <v>6.1932832000000015</v>
      </c>
      <c r="J145" s="40">
        <f t="shared" si="88"/>
        <v>6.5648801920000022</v>
      </c>
      <c r="K145" s="40">
        <f t="shared" si="88"/>
        <v>6.9587730035200028</v>
      </c>
      <c r="L145" s="82"/>
    </row>
    <row r="146" spans="1:12" ht="145.5" customHeight="1">
      <c r="A146" s="41">
        <f t="shared" si="40"/>
        <v>141</v>
      </c>
      <c r="B146" s="82" t="s">
        <v>352</v>
      </c>
      <c r="C146" s="82" t="s">
        <v>237</v>
      </c>
      <c r="D146" s="82" t="s">
        <v>195</v>
      </c>
      <c r="E146" s="39">
        <v>6.7</v>
      </c>
      <c r="F146" s="39">
        <v>3.35</v>
      </c>
      <c r="G146" s="39">
        <v>3.35</v>
      </c>
      <c r="H146" s="39">
        <v>0</v>
      </c>
      <c r="I146" s="39">
        <v>0</v>
      </c>
      <c r="J146" s="39">
        <v>0</v>
      </c>
      <c r="K146" s="39">
        <v>0</v>
      </c>
      <c r="L146" s="39" t="s">
        <v>196</v>
      </c>
    </row>
    <row r="147" spans="1:12" ht="145.5" customHeight="1">
      <c r="A147" s="41">
        <f t="shared" si="40"/>
        <v>142</v>
      </c>
      <c r="B147" s="82"/>
      <c r="C147" s="82"/>
      <c r="D147" s="82"/>
      <c r="E147" s="39">
        <v>3.4</v>
      </c>
      <c r="F147" s="39">
        <v>1.7</v>
      </c>
      <c r="G147" s="39">
        <v>1.7</v>
      </c>
      <c r="H147" s="39">
        <v>0</v>
      </c>
      <c r="I147" s="39">
        <v>0</v>
      </c>
      <c r="J147" s="39">
        <v>0</v>
      </c>
      <c r="K147" s="39">
        <v>0</v>
      </c>
      <c r="L147" s="39" t="s">
        <v>197</v>
      </c>
    </row>
    <row r="148" spans="1:12" ht="145.5" customHeight="1">
      <c r="A148" s="41">
        <f t="shared" si="40"/>
        <v>143</v>
      </c>
      <c r="B148" s="82"/>
      <c r="C148" s="82"/>
      <c r="D148" s="82"/>
      <c r="E148" s="27">
        <v>4.8819999999999997</v>
      </c>
      <c r="F148" s="27">
        <v>0.81499999999999995</v>
      </c>
      <c r="G148" s="27">
        <v>0.81299999999999994</v>
      </c>
      <c r="H148" s="27">
        <v>0.81299999999999994</v>
      </c>
      <c r="I148" s="27">
        <v>0.81299999999999994</v>
      </c>
      <c r="J148" s="27">
        <v>0.81299999999999994</v>
      </c>
      <c r="K148" s="27">
        <v>0.81299999999999994</v>
      </c>
      <c r="L148" s="82" t="s">
        <v>315</v>
      </c>
    </row>
    <row r="149" spans="1:12" ht="28.5" customHeight="1">
      <c r="A149" s="41">
        <f t="shared" si="40"/>
        <v>144</v>
      </c>
      <c r="B149" s="82"/>
      <c r="C149" s="82"/>
      <c r="D149" s="39" t="s">
        <v>193</v>
      </c>
      <c r="E149" s="27">
        <f>E146+E147+E148</f>
        <v>14.981999999999999</v>
      </c>
      <c r="F149" s="27">
        <f t="shared" ref="F149:K149" si="89">F146+F147+F148</f>
        <v>5.8650000000000002</v>
      </c>
      <c r="G149" s="27">
        <f t="shared" si="89"/>
        <v>5.8629999999999995</v>
      </c>
      <c r="H149" s="27">
        <f t="shared" si="89"/>
        <v>0.81299999999999994</v>
      </c>
      <c r="I149" s="27">
        <f t="shared" si="89"/>
        <v>0.81299999999999994</v>
      </c>
      <c r="J149" s="27">
        <f t="shared" si="89"/>
        <v>0.81299999999999994</v>
      </c>
      <c r="K149" s="27">
        <f t="shared" si="89"/>
        <v>0.81299999999999994</v>
      </c>
      <c r="L149" s="82"/>
    </row>
    <row r="150" spans="1:12" ht="179.25" customHeight="1">
      <c r="A150" s="41">
        <f t="shared" si="40"/>
        <v>145</v>
      </c>
      <c r="B150" s="93" t="s">
        <v>353</v>
      </c>
      <c r="C150" s="82" t="s">
        <v>198</v>
      </c>
      <c r="D150" s="39" t="s">
        <v>199</v>
      </c>
      <c r="E150" s="28">
        <f>SUM(F150:K150)</f>
        <v>8.8000000000000007</v>
      </c>
      <c r="F150" s="28">
        <f>F151</f>
        <v>4.4000000000000004</v>
      </c>
      <c r="G150" s="28">
        <f t="shared" ref="G150:K150" si="90">G151</f>
        <v>4.4000000000000004</v>
      </c>
      <c r="H150" s="28">
        <f t="shared" si="90"/>
        <v>0</v>
      </c>
      <c r="I150" s="28">
        <f t="shared" si="90"/>
        <v>0</v>
      </c>
      <c r="J150" s="28">
        <f t="shared" si="90"/>
        <v>0</v>
      </c>
      <c r="K150" s="28">
        <f t="shared" si="90"/>
        <v>0</v>
      </c>
      <c r="L150" s="82" t="s">
        <v>200</v>
      </c>
    </row>
    <row r="151" spans="1:12" ht="38.25" customHeight="1">
      <c r="A151" s="41">
        <f t="shared" si="40"/>
        <v>146</v>
      </c>
      <c r="B151" s="94"/>
      <c r="C151" s="82"/>
      <c r="D151" s="39" t="s">
        <v>193</v>
      </c>
      <c r="E151" s="28">
        <f>SUM(F151:K151)</f>
        <v>8.8000000000000007</v>
      </c>
      <c r="F151" s="28">
        <v>4.4000000000000004</v>
      </c>
      <c r="G151" s="28">
        <v>4.4000000000000004</v>
      </c>
      <c r="H151" s="28">
        <v>0</v>
      </c>
      <c r="I151" s="28">
        <v>0</v>
      </c>
      <c r="J151" s="28">
        <v>0</v>
      </c>
      <c r="K151" s="28">
        <v>0</v>
      </c>
      <c r="L151" s="82"/>
    </row>
    <row r="152" spans="1:12" ht="179.25" customHeight="1">
      <c r="A152" s="41">
        <f t="shared" ref="A152:A196" si="91">A151+1</f>
        <v>147</v>
      </c>
      <c r="B152" s="94"/>
      <c r="C152" s="86" t="s">
        <v>354</v>
      </c>
      <c r="D152" s="37" t="s">
        <v>201</v>
      </c>
      <c r="E152" s="28">
        <f t="shared" ref="E152:E153" si="92">SUM(F152:K152)</f>
        <v>6.5</v>
      </c>
      <c r="F152" s="29">
        <f>F153</f>
        <v>1.5</v>
      </c>
      <c r="G152" s="29">
        <f t="shared" ref="G152:K152" si="93">G153</f>
        <v>1</v>
      </c>
      <c r="H152" s="29">
        <f t="shared" si="93"/>
        <v>1</v>
      </c>
      <c r="I152" s="29">
        <f t="shared" si="93"/>
        <v>1</v>
      </c>
      <c r="J152" s="29">
        <f t="shared" si="93"/>
        <v>1</v>
      </c>
      <c r="K152" s="29">
        <f t="shared" si="93"/>
        <v>1</v>
      </c>
      <c r="L152" s="86" t="s">
        <v>202</v>
      </c>
    </row>
    <row r="153" spans="1:12" ht="32.25" customHeight="1">
      <c r="A153" s="41">
        <f t="shared" si="91"/>
        <v>148</v>
      </c>
      <c r="B153" s="95"/>
      <c r="C153" s="86"/>
      <c r="D153" s="39" t="s">
        <v>193</v>
      </c>
      <c r="E153" s="28">
        <f t="shared" si="92"/>
        <v>6.5</v>
      </c>
      <c r="F153" s="29">
        <v>1.5</v>
      </c>
      <c r="G153" s="29">
        <v>1</v>
      </c>
      <c r="H153" s="29">
        <v>1</v>
      </c>
      <c r="I153" s="29">
        <v>1</v>
      </c>
      <c r="J153" s="29">
        <v>1</v>
      </c>
      <c r="K153" s="29">
        <v>1</v>
      </c>
      <c r="L153" s="86"/>
    </row>
    <row r="154" spans="1:12" ht="134.25" customHeight="1">
      <c r="A154" s="41">
        <f t="shared" si="91"/>
        <v>149</v>
      </c>
      <c r="B154" s="82" t="s">
        <v>356</v>
      </c>
      <c r="C154" s="82" t="s">
        <v>355</v>
      </c>
      <c r="D154" s="82" t="s">
        <v>238</v>
      </c>
      <c r="E154" s="30">
        <f>SUM(F154:K154)</f>
        <v>1.94</v>
      </c>
      <c r="F154" s="30">
        <v>1.94</v>
      </c>
      <c r="G154" s="39">
        <v>0</v>
      </c>
      <c r="H154" s="39">
        <v>0</v>
      </c>
      <c r="I154" s="39">
        <v>0</v>
      </c>
      <c r="J154" s="39">
        <v>0</v>
      </c>
      <c r="K154" s="39">
        <v>0</v>
      </c>
      <c r="L154" s="39" t="s">
        <v>203</v>
      </c>
    </row>
    <row r="155" spans="1:12" ht="134.25" customHeight="1">
      <c r="A155" s="41">
        <f t="shared" si="91"/>
        <v>150</v>
      </c>
      <c r="B155" s="82"/>
      <c r="C155" s="82"/>
      <c r="D155" s="82"/>
      <c r="E155" s="30">
        <f t="shared" ref="E155:E156" si="94">SUM(F155:K155)</f>
        <v>40</v>
      </c>
      <c r="F155" s="31">
        <v>0</v>
      </c>
      <c r="G155" s="31">
        <v>8</v>
      </c>
      <c r="H155" s="31">
        <v>8</v>
      </c>
      <c r="I155" s="31">
        <v>8</v>
      </c>
      <c r="J155" s="31">
        <v>8</v>
      </c>
      <c r="K155" s="31">
        <v>8</v>
      </c>
      <c r="L155" s="86" t="s">
        <v>204</v>
      </c>
    </row>
    <row r="156" spans="1:12" ht="30.75" customHeight="1">
      <c r="A156" s="41">
        <f t="shared" si="91"/>
        <v>151</v>
      </c>
      <c r="B156" s="82"/>
      <c r="C156" s="82"/>
      <c r="D156" s="39" t="s">
        <v>193</v>
      </c>
      <c r="E156" s="30">
        <f t="shared" si="94"/>
        <v>41.94</v>
      </c>
      <c r="F156" s="31">
        <f>F154+F155</f>
        <v>1.94</v>
      </c>
      <c r="G156" s="31">
        <f t="shared" ref="G156:K156" si="95">G154+G155</f>
        <v>8</v>
      </c>
      <c r="H156" s="31">
        <f t="shared" si="95"/>
        <v>8</v>
      </c>
      <c r="I156" s="31">
        <f t="shared" si="95"/>
        <v>8</v>
      </c>
      <c r="J156" s="31">
        <f t="shared" si="95"/>
        <v>8</v>
      </c>
      <c r="K156" s="31">
        <f t="shared" si="95"/>
        <v>8</v>
      </c>
      <c r="L156" s="86"/>
    </row>
    <row r="157" spans="1:12" ht="179.25" customHeight="1">
      <c r="A157" s="41">
        <f t="shared" si="91"/>
        <v>152</v>
      </c>
      <c r="B157" s="86" t="s">
        <v>205</v>
      </c>
      <c r="C157" s="86" t="s">
        <v>357</v>
      </c>
      <c r="D157" s="37" t="s">
        <v>206</v>
      </c>
      <c r="E157" s="32">
        <f>SUM(F157:K157)</f>
        <v>2</v>
      </c>
      <c r="F157" s="32">
        <f>F158</f>
        <v>2</v>
      </c>
      <c r="G157" s="32">
        <f t="shared" ref="G157:K157" si="96">G158</f>
        <v>0</v>
      </c>
      <c r="H157" s="32">
        <f t="shared" si="96"/>
        <v>0</v>
      </c>
      <c r="I157" s="32">
        <f t="shared" si="96"/>
        <v>0</v>
      </c>
      <c r="J157" s="32">
        <f t="shared" si="96"/>
        <v>0</v>
      </c>
      <c r="K157" s="32">
        <f t="shared" si="96"/>
        <v>0</v>
      </c>
      <c r="L157" s="86" t="s">
        <v>207</v>
      </c>
    </row>
    <row r="158" spans="1:12" ht="33" customHeight="1">
      <c r="A158" s="41">
        <f t="shared" si="91"/>
        <v>153</v>
      </c>
      <c r="B158" s="86"/>
      <c r="C158" s="86"/>
      <c r="D158" s="37" t="s">
        <v>193</v>
      </c>
      <c r="E158" s="32">
        <f>SUM(F158:K158)</f>
        <v>2</v>
      </c>
      <c r="F158" s="32">
        <v>2</v>
      </c>
      <c r="G158" s="37">
        <v>0</v>
      </c>
      <c r="H158" s="37">
        <v>0</v>
      </c>
      <c r="I158" s="37">
        <v>0</v>
      </c>
      <c r="J158" s="37">
        <v>0</v>
      </c>
      <c r="K158" s="37">
        <v>0</v>
      </c>
      <c r="L158" s="86"/>
    </row>
    <row r="159" spans="1:12" ht="179.25" customHeight="1">
      <c r="A159" s="41">
        <f t="shared" si="91"/>
        <v>154</v>
      </c>
      <c r="B159" s="82" t="s">
        <v>208</v>
      </c>
      <c r="C159" s="82" t="s">
        <v>209</v>
      </c>
      <c r="D159" s="39" t="s">
        <v>210</v>
      </c>
      <c r="E159" s="32">
        <f t="shared" ref="E159:E164" si="97">SUM(F159:K159)</f>
        <v>8.4</v>
      </c>
      <c r="F159" s="39">
        <f>F160</f>
        <v>1.4</v>
      </c>
      <c r="G159" s="39">
        <f t="shared" ref="G159:K159" si="98">G160</f>
        <v>1.4</v>
      </c>
      <c r="H159" s="39">
        <f t="shared" si="98"/>
        <v>1.4</v>
      </c>
      <c r="I159" s="39">
        <f t="shared" si="98"/>
        <v>1.4</v>
      </c>
      <c r="J159" s="39">
        <f t="shared" si="98"/>
        <v>1.4</v>
      </c>
      <c r="K159" s="39">
        <f t="shared" si="98"/>
        <v>1.4</v>
      </c>
      <c r="L159" s="82" t="s">
        <v>211</v>
      </c>
    </row>
    <row r="160" spans="1:12" ht="36" customHeight="1">
      <c r="A160" s="41">
        <f t="shared" si="91"/>
        <v>155</v>
      </c>
      <c r="B160" s="82"/>
      <c r="C160" s="82"/>
      <c r="D160" s="37" t="s">
        <v>193</v>
      </c>
      <c r="E160" s="32">
        <f t="shared" si="97"/>
        <v>8.4</v>
      </c>
      <c r="F160" s="39">
        <v>1.4</v>
      </c>
      <c r="G160" s="39">
        <v>1.4</v>
      </c>
      <c r="H160" s="39">
        <v>1.4</v>
      </c>
      <c r="I160" s="39">
        <v>1.4</v>
      </c>
      <c r="J160" s="39">
        <v>1.4</v>
      </c>
      <c r="K160" s="39">
        <v>1.4</v>
      </c>
      <c r="L160" s="82"/>
    </row>
    <row r="161" spans="1:12" ht="156.75" customHeight="1">
      <c r="A161" s="41">
        <f t="shared" si="91"/>
        <v>156</v>
      </c>
      <c r="B161" s="82" t="s">
        <v>212</v>
      </c>
      <c r="C161" s="82" t="s">
        <v>213</v>
      </c>
      <c r="D161" s="39" t="s">
        <v>275</v>
      </c>
      <c r="E161" s="32">
        <f t="shared" si="97"/>
        <v>45.8</v>
      </c>
      <c r="F161" s="39">
        <f>F162</f>
        <v>2.85</v>
      </c>
      <c r="G161" s="39">
        <f t="shared" ref="G161:K161" si="99">G162</f>
        <v>2.95</v>
      </c>
      <c r="H161" s="39">
        <f t="shared" si="99"/>
        <v>10</v>
      </c>
      <c r="I161" s="39">
        <f t="shared" si="99"/>
        <v>10</v>
      </c>
      <c r="J161" s="39">
        <f t="shared" si="99"/>
        <v>10</v>
      </c>
      <c r="K161" s="39">
        <f t="shared" si="99"/>
        <v>10</v>
      </c>
      <c r="L161" s="82" t="s">
        <v>276</v>
      </c>
    </row>
    <row r="162" spans="1:12" ht="36" customHeight="1">
      <c r="A162" s="41">
        <f t="shared" si="91"/>
        <v>157</v>
      </c>
      <c r="B162" s="82"/>
      <c r="C162" s="82"/>
      <c r="D162" s="37" t="s">
        <v>193</v>
      </c>
      <c r="E162" s="32">
        <f t="shared" si="97"/>
        <v>45.8</v>
      </c>
      <c r="F162" s="39">
        <v>2.85</v>
      </c>
      <c r="G162" s="39">
        <v>2.95</v>
      </c>
      <c r="H162" s="39">
        <v>10</v>
      </c>
      <c r="I162" s="39">
        <v>10</v>
      </c>
      <c r="J162" s="39">
        <v>10</v>
      </c>
      <c r="K162" s="39">
        <v>10</v>
      </c>
      <c r="L162" s="82"/>
    </row>
    <row r="163" spans="1:12" ht="42.75" customHeight="1">
      <c r="A163" s="41">
        <f t="shared" si="91"/>
        <v>158</v>
      </c>
      <c r="B163" s="88" t="s">
        <v>147</v>
      </c>
      <c r="C163" s="88"/>
      <c r="D163" s="38" t="s">
        <v>190</v>
      </c>
      <c r="E163" s="35">
        <f>SUM(F163:K163)</f>
        <v>5029.5032563955201</v>
      </c>
      <c r="F163" s="19">
        <f>F165+F166+F167+F164</f>
        <v>355.35500000000002</v>
      </c>
      <c r="G163" s="19">
        <f t="shared" ref="G163:K163" si="100">G165+G166+G167+G164</f>
        <v>395.32499999999999</v>
      </c>
      <c r="H163" s="19">
        <f t="shared" si="100"/>
        <v>925.32071999999994</v>
      </c>
      <c r="I163" s="19">
        <f t="shared" si="100"/>
        <v>971.63128319999987</v>
      </c>
      <c r="J163" s="19">
        <f t="shared" si="100"/>
        <v>918.07388019199993</v>
      </c>
      <c r="K163" s="19">
        <f t="shared" si="100"/>
        <v>1463.7973730035199</v>
      </c>
      <c r="L163" s="47"/>
    </row>
    <row r="164" spans="1:12" s="36" customFormat="1" ht="42.75" customHeight="1">
      <c r="A164" s="45"/>
      <c r="B164" s="46"/>
      <c r="C164" s="46"/>
      <c r="D164" s="46" t="s">
        <v>331</v>
      </c>
      <c r="E164" s="35">
        <f t="shared" si="97"/>
        <v>166.8</v>
      </c>
      <c r="F164" s="19">
        <f t="shared" ref="F164:K164" si="101">F121</f>
        <v>0</v>
      </c>
      <c r="G164" s="19">
        <f t="shared" si="101"/>
        <v>0</v>
      </c>
      <c r="H164" s="19">
        <f t="shared" si="101"/>
        <v>96.8</v>
      </c>
      <c r="I164" s="19">
        <f t="shared" si="101"/>
        <v>70</v>
      </c>
      <c r="J164" s="19">
        <f t="shared" si="101"/>
        <v>0</v>
      </c>
      <c r="K164" s="19">
        <f t="shared" si="101"/>
        <v>0</v>
      </c>
      <c r="L164" s="45"/>
    </row>
    <row r="165" spans="1:12" ht="42.75" customHeight="1">
      <c r="A165" s="41">
        <f>A163+1</f>
        <v>159</v>
      </c>
      <c r="B165" s="43"/>
      <c r="C165" s="43"/>
      <c r="D165" s="38" t="s">
        <v>194</v>
      </c>
      <c r="E165" s="19">
        <f>SUM(F165:K165)</f>
        <v>3344.6549999999997</v>
      </c>
      <c r="F165" s="19">
        <f>F88+F122+F128+F139</f>
        <v>232.27500000000001</v>
      </c>
      <c r="G165" s="19">
        <f t="shared" ref="G165:K165" si="102">G88+G122+G128+G139</f>
        <v>190.95</v>
      </c>
      <c r="H165" s="19">
        <f t="shared" si="102"/>
        <v>532.23500000000001</v>
      </c>
      <c r="I165" s="19">
        <f t="shared" si="102"/>
        <v>637.58499999999992</v>
      </c>
      <c r="J165" s="19">
        <f t="shared" si="102"/>
        <v>616.92999999999995</v>
      </c>
      <c r="K165" s="19">
        <f t="shared" si="102"/>
        <v>1134.6799999999998</v>
      </c>
      <c r="L165" s="33"/>
    </row>
    <row r="166" spans="1:12" ht="42.75" customHeight="1">
      <c r="A166" s="41">
        <f t="shared" si="91"/>
        <v>160</v>
      </c>
      <c r="B166" s="43"/>
      <c r="C166" s="43"/>
      <c r="D166" s="38" t="s">
        <v>193</v>
      </c>
      <c r="E166" s="19">
        <f t="shared" ref="E166:E167" si="103">SUM(F166:K166)</f>
        <v>1467.6766</v>
      </c>
      <c r="F166" s="19">
        <f>F89+F91+F93+F95+F97+F99+F101+F103+F105+F107+F115+F117+F119+F123+F126+F129+F131+F133+F137+F140+F142+F144+F149+F151+F153+F156+F158+F160+F162</f>
        <v>115.97999999999999</v>
      </c>
      <c r="G166" s="19">
        <f t="shared" ref="G166:K166" si="104">G89+G91+G93+G95+G97+G99+G101+G103+G105+G107+G115+G117+G119+G123+G126+G129+G131+G133+G137+G140+G142+G144+G149+G151+G153+G156+G158+G160+G162</f>
        <v>194.06299999999999</v>
      </c>
      <c r="H166" s="19">
        <f t="shared" si="104"/>
        <v>283.04300000000001</v>
      </c>
      <c r="I166" s="19">
        <f t="shared" si="104"/>
        <v>257.85299999999995</v>
      </c>
      <c r="J166" s="19">
        <f t="shared" si="104"/>
        <v>294.57899999999995</v>
      </c>
      <c r="K166" s="19">
        <f t="shared" si="104"/>
        <v>322.15859999999998</v>
      </c>
      <c r="L166" s="41"/>
    </row>
    <row r="167" spans="1:12" ht="42.75" customHeight="1">
      <c r="A167" s="41">
        <f t="shared" si="91"/>
        <v>161</v>
      </c>
      <c r="B167" s="43"/>
      <c r="C167" s="43"/>
      <c r="D167" s="38" t="s">
        <v>226</v>
      </c>
      <c r="E167" s="19">
        <f t="shared" si="103"/>
        <v>50.371656395520006</v>
      </c>
      <c r="F167" s="19">
        <f>F109+F111+F113+F135+F145</f>
        <v>7.1</v>
      </c>
      <c r="G167" s="19">
        <f t="shared" ref="G167:K167" si="105">G109+G111+G113+G135+G145</f>
        <v>10.312000000000001</v>
      </c>
      <c r="H167" s="19">
        <f t="shared" si="105"/>
        <v>13.242720000000002</v>
      </c>
      <c r="I167" s="19">
        <f t="shared" si="105"/>
        <v>6.1932832000000015</v>
      </c>
      <c r="J167" s="19">
        <f t="shared" si="105"/>
        <v>6.5648801920000022</v>
      </c>
      <c r="K167" s="19">
        <f t="shared" si="105"/>
        <v>6.9587730035200028</v>
      </c>
      <c r="L167" s="41"/>
    </row>
    <row r="168" spans="1:12" ht="27" customHeight="1">
      <c r="A168" s="41">
        <f t="shared" si="91"/>
        <v>162</v>
      </c>
      <c r="B168" s="97" t="s">
        <v>183</v>
      </c>
      <c r="C168" s="97"/>
      <c r="D168" s="97"/>
      <c r="E168" s="97"/>
      <c r="F168" s="97"/>
      <c r="G168" s="97"/>
      <c r="H168" s="97"/>
      <c r="I168" s="97"/>
      <c r="J168" s="97"/>
      <c r="K168" s="97"/>
      <c r="L168" s="97"/>
    </row>
    <row r="169" spans="1:12" ht="75" customHeight="1">
      <c r="A169" s="41">
        <f t="shared" si="91"/>
        <v>163</v>
      </c>
      <c r="B169" s="82" t="s">
        <v>179</v>
      </c>
      <c r="C169" s="85" t="s">
        <v>152</v>
      </c>
      <c r="D169" s="39" t="s">
        <v>178</v>
      </c>
      <c r="E169" s="40">
        <f>F169+G169+H169+I169+J169+K169</f>
        <v>92.861656473599993</v>
      </c>
      <c r="F169" s="40">
        <f>F170</f>
        <v>14</v>
      </c>
      <c r="G169" s="40">
        <f t="shared" ref="G169:K169" si="106">G170</f>
        <v>14.56</v>
      </c>
      <c r="H169" s="40">
        <f t="shared" si="106"/>
        <v>15.1424</v>
      </c>
      <c r="I169" s="40">
        <f t="shared" si="106"/>
        <v>15.748096</v>
      </c>
      <c r="J169" s="40">
        <f t="shared" si="106"/>
        <v>16.37801984</v>
      </c>
      <c r="K169" s="40">
        <f t="shared" si="106"/>
        <v>17.033140633600002</v>
      </c>
      <c r="L169" s="82" t="s">
        <v>267</v>
      </c>
    </row>
    <row r="170" spans="1:12" ht="18.75">
      <c r="A170" s="41">
        <f t="shared" si="91"/>
        <v>164</v>
      </c>
      <c r="B170" s="82"/>
      <c r="C170" s="85"/>
      <c r="D170" s="37" t="s">
        <v>193</v>
      </c>
      <c r="E170" s="40">
        <f>F170+G170+H170+I170+J170+K170</f>
        <v>92.861656473599993</v>
      </c>
      <c r="F170" s="40">
        <v>14</v>
      </c>
      <c r="G170" s="40">
        <f>F170*1.04</f>
        <v>14.56</v>
      </c>
      <c r="H170" s="40">
        <f t="shared" ref="H170:K170" si="107">G170*1.04</f>
        <v>15.1424</v>
      </c>
      <c r="I170" s="40">
        <f t="shared" si="107"/>
        <v>15.748096</v>
      </c>
      <c r="J170" s="40">
        <f t="shared" si="107"/>
        <v>16.37801984</v>
      </c>
      <c r="K170" s="40">
        <f t="shared" si="107"/>
        <v>17.033140633600002</v>
      </c>
      <c r="L170" s="82"/>
    </row>
    <row r="171" spans="1:12" ht="121.5" customHeight="1">
      <c r="A171" s="41">
        <f t="shared" si="91"/>
        <v>165</v>
      </c>
      <c r="B171" s="79" t="s">
        <v>159</v>
      </c>
      <c r="C171" s="79" t="s">
        <v>338</v>
      </c>
      <c r="D171" s="39" t="s">
        <v>176</v>
      </c>
      <c r="E171" s="18" t="s">
        <v>161</v>
      </c>
      <c r="F171" s="18"/>
      <c r="G171" s="18"/>
      <c r="H171" s="18"/>
      <c r="I171" s="18"/>
      <c r="J171" s="18"/>
      <c r="K171" s="18"/>
      <c r="L171" s="79" t="s">
        <v>154</v>
      </c>
    </row>
    <row r="172" spans="1:12" s="36" customFormat="1" ht="151.5" customHeight="1">
      <c r="A172" s="45">
        <f t="shared" si="91"/>
        <v>166</v>
      </c>
      <c r="B172" s="80"/>
      <c r="C172" s="80"/>
      <c r="D172" s="44" t="s">
        <v>339</v>
      </c>
      <c r="E172" s="18" t="s">
        <v>161</v>
      </c>
      <c r="F172" s="18"/>
      <c r="G172" s="18"/>
      <c r="H172" s="18"/>
      <c r="I172" s="18"/>
      <c r="J172" s="18"/>
      <c r="K172" s="18"/>
      <c r="L172" s="80"/>
    </row>
    <row r="173" spans="1:12" s="36" customFormat="1" ht="136.5" customHeight="1">
      <c r="A173" s="45"/>
      <c r="B173" s="81"/>
      <c r="C173" s="81"/>
      <c r="D173" s="44" t="s">
        <v>338</v>
      </c>
      <c r="E173" s="18" t="s">
        <v>340</v>
      </c>
      <c r="F173" s="18"/>
      <c r="G173" s="18"/>
      <c r="H173" s="18"/>
      <c r="I173" s="18"/>
      <c r="J173" s="18"/>
      <c r="K173" s="18"/>
      <c r="L173" s="81"/>
    </row>
    <row r="174" spans="1:12" ht="225" customHeight="1">
      <c r="A174" s="41">
        <f>A171+1</f>
        <v>166</v>
      </c>
      <c r="B174" s="82" t="s">
        <v>160</v>
      </c>
      <c r="C174" s="82" t="s">
        <v>181</v>
      </c>
      <c r="D174" s="39" t="s">
        <v>177</v>
      </c>
      <c r="E174" s="18">
        <f>F174+G174+H174+I174+J174+K174</f>
        <v>3</v>
      </c>
      <c r="F174" s="18">
        <f>F175</f>
        <v>1.5</v>
      </c>
      <c r="G174" s="18">
        <f t="shared" ref="G174:K174" si="108">G175</f>
        <v>1.5</v>
      </c>
      <c r="H174" s="18">
        <f t="shared" si="108"/>
        <v>0</v>
      </c>
      <c r="I174" s="18">
        <f t="shared" si="108"/>
        <v>0</v>
      </c>
      <c r="J174" s="18">
        <f t="shared" si="108"/>
        <v>0</v>
      </c>
      <c r="K174" s="18">
        <f t="shared" si="108"/>
        <v>0</v>
      </c>
      <c r="L174" s="82" t="s">
        <v>298</v>
      </c>
    </row>
    <row r="175" spans="1:12" ht="27" customHeight="1">
      <c r="A175" s="41">
        <f t="shared" si="91"/>
        <v>167</v>
      </c>
      <c r="B175" s="82"/>
      <c r="C175" s="82"/>
      <c r="D175" s="39" t="s">
        <v>226</v>
      </c>
      <c r="E175" s="18">
        <f t="shared" ref="E175:E176" si="109">F175+G175+H175+I175+J175+K175</f>
        <v>3</v>
      </c>
      <c r="F175" s="18">
        <v>1.5</v>
      </c>
      <c r="G175" s="18">
        <v>1.5</v>
      </c>
      <c r="H175" s="18">
        <v>0</v>
      </c>
      <c r="I175" s="18">
        <v>0</v>
      </c>
      <c r="J175" s="18">
        <v>0</v>
      </c>
      <c r="K175" s="18">
        <v>0</v>
      </c>
      <c r="L175" s="82"/>
    </row>
    <row r="176" spans="1:12" ht="56.25">
      <c r="A176" s="41">
        <f t="shared" si="91"/>
        <v>168</v>
      </c>
      <c r="B176" s="82" t="s">
        <v>271</v>
      </c>
      <c r="C176" s="82" t="s">
        <v>272</v>
      </c>
      <c r="D176" s="39" t="s">
        <v>269</v>
      </c>
      <c r="E176" s="18">
        <f t="shared" si="109"/>
        <v>8</v>
      </c>
      <c r="F176" s="18">
        <f>F177</f>
        <v>0</v>
      </c>
      <c r="G176" s="18">
        <f t="shared" ref="G176:K176" si="110">G177</f>
        <v>4</v>
      </c>
      <c r="H176" s="18">
        <f t="shared" si="110"/>
        <v>4</v>
      </c>
      <c r="I176" s="18">
        <f t="shared" si="110"/>
        <v>0</v>
      </c>
      <c r="J176" s="18">
        <f t="shared" si="110"/>
        <v>0</v>
      </c>
      <c r="K176" s="18">
        <f t="shared" si="110"/>
        <v>0</v>
      </c>
      <c r="L176" s="82" t="s">
        <v>273</v>
      </c>
    </row>
    <row r="177" spans="1:12" ht="18.75">
      <c r="A177" s="41">
        <f t="shared" si="91"/>
        <v>169</v>
      </c>
      <c r="B177" s="82"/>
      <c r="C177" s="82"/>
      <c r="D177" s="39" t="s">
        <v>193</v>
      </c>
      <c r="E177" s="18">
        <f t="shared" ref="E177:E217" si="111">SUM(F177:K177)</f>
        <v>8</v>
      </c>
      <c r="F177" s="18">
        <v>0</v>
      </c>
      <c r="G177" s="18">
        <v>4</v>
      </c>
      <c r="H177" s="18">
        <v>4</v>
      </c>
      <c r="I177" s="18">
        <v>0</v>
      </c>
      <c r="J177" s="18">
        <v>0</v>
      </c>
      <c r="K177" s="18">
        <v>0</v>
      </c>
      <c r="L177" s="82"/>
    </row>
    <row r="178" spans="1:12" ht="56.25">
      <c r="A178" s="41">
        <f t="shared" si="91"/>
        <v>170</v>
      </c>
      <c r="B178" s="82"/>
      <c r="C178" s="82"/>
      <c r="D178" s="39" t="s">
        <v>270</v>
      </c>
      <c r="E178" s="18">
        <f t="shared" si="111"/>
        <v>398</v>
      </c>
      <c r="F178" s="18">
        <f>F179</f>
        <v>0</v>
      </c>
      <c r="G178" s="18">
        <f t="shared" ref="G178:K178" si="112">G179</f>
        <v>75</v>
      </c>
      <c r="H178" s="18">
        <f t="shared" si="112"/>
        <v>83</v>
      </c>
      <c r="I178" s="18">
        <f t="shared" si="112"/>
        <v>116</v>
      </c>
      <c r="J178" s="18">
        <f t="shared" si="112"/>
        <v>124</v>
      </c>
      <c r="K178" s="18">
        <f t="shared" si="112"/>
        <v>0</v>
      </c>
      <c r="L178" s="82"/>
    </row>
    <row r="179" spans="1:12" ht="18.75">
      <c r="A179" s="41">
        <f t="shared" si="91"/>
        <v>171</v>
      </c>
      <c r="B179" s="82"/>
      <c r="C179" s="82"/>
      <c r="D179" s="39" t="s">
        <v>193</v>
      </c>
      <c r="E179" s="18">
        <f t="shared" si="111"/>
        <v>398</v>
      </c>
      <c r="F179" s="18">
        <v>0</v>
      </c>
      <c r="G179" s="18">
        <v>75</v>
      </c>
      <c r="H179" s="18">
        <v>83</v>
      </c>
      <c r="I179" s="18">
        <v>116</v>
      </c>
      <c r="J179" s="18">
        <v>124</v>
      </c>
      <c r="K179" s="18">
        <v>0</v>
      </c>
      <c r="L179" s="82"/>
    </row>
    <row r="180" spans="1:12" ht="59.25" customHeight="1">
      <c r="A180" s="41">
        <f t="shared" si="91"/>
        <v>172</v>
      </c>
      <c r="B180" s="82" t="s">
        <v>280</v>
      </c>
      <c r="C180" s="82" t="s">
        <v>279</v>
      </c>
      <c r="D180" s="37" t="s">
        <v>214</v>
      </c>
      <c r="E180" s="18">
        <f t="shared" si="111"/>
        <v>22</v>
      </c>
      <c r="F180" s="18">
        <f>F181</f>
        <v>0</v>
      </c>
      <c r="G180" s="18">
        <f t="shared" ref="G180:K180" si="113">G181</f>
        <v>11</v>
      </c>
      <c r="H180" s="18">
        <f t="shared" si="113"/>
        <v>11</v>
      </c>
      <c r="I180" s="18">
        <f t="shared" si="113"/>
        <v>0</v>
      </c>
      <c r="J180" s="18">
        <f t="shared" si="113"/>
        <v>0</v>
      </c>
      <c r="K180" s="18">
        <f t="shared" si="113"/>
        <v>0</v>
      </c>
      <c r="L180" s="82" t="s">
        <v>279</v>
      </c>
    </row>
    <row r="181" spans="1:12" ht="23.25" customHeight="1">
      <c r="A181" s="41">
        <f t="shared" si="91"/>
        <v>173</v>
      </c>
      <c r="B181" s="82"/>
      <c r="C181" s="82"/>
      <c r="D181" s="39" t="s">
        <v>193</v>
      </c>
      <c r="E181" s="18">
        <f t="shared" si="111"/>
        <v>22</v>
      </c>
      <c r="F181" s="18">
        <v>0</v>
      </c>
      <c r="G181" s="18">
        <v>11</v>
      </c>
      <c r="H181" s="18">
        <v>11</v>
      </c>
      <c r="I181" s="18">
        <v>0</v>
      </c>
      <c r="J181" s="18">
        <v>0</v>
      </c>
      <c r="K181" s="18">
        <v>0</v>
      </c>
      <c r="L181" s="82"/>
    </row>
    <row r="182" spans="1:12" ht="56.25">
      <c r="A182" s="41">
        <f t="shared" si="91"/>
        <v>174</v>
      </c>
      <c r="B182" s="82"/>
      <c r="C182" s="82"/>
      <c r="D182" s="37" t="s">
        <v>215</v>
      </c>
      <c r="E182" s="18">
        <f t="shared" si="111"/>
        <v>28.799999999999997</v>
      </c>
      <c r="F182" s="18">
        <f>F183</f>
        <v>0</v>
      </c>
      <c r="G182" s="18">
        <f t="shared" ref="G182:K182" si="114">G183</f>
        <v>0</v>
      </c>
      <c r="H182" s="18">
        <f t="shared" si="114"/>
        <v>0</v>
      </c>
      <c r="I182" s="18">
        <f t="shared" si="114"/>
        <v>9.6</v>
      </c>
      <c r="J182" s="18">
        <f t="shared" si="114"/>
        <v>9.6</v>
      </c>
      <c r="K182" s="18">
        <f t="shared" si="114"/>
        <v>9.6</v>
      </c>
      <c r="L182" s="82"/>
    </row>
    <row r="183" spans="1:12" ht="18.75">
      <c r="A183" s="41">
        <f t="shared" si="91"/>
        <v>175</v>
      </c>
      <c r="B183" s="82"/>
      <c r="C183" s="82"/>
      <c r="D183" s="39" t="s">
        <v>193</v>
      </c>
      <c r="E183" s="18">
        <f t="shared" si="111"/>
        <v>28.799999999999997</v>
      </c>
      <c r="F183" s="32">
        <v>0</v>
      </c>
      <c r="G183" s="32">
        <v>0</v>
      </c>
      <c r="H183" s="32">
        <v>0</v>
      </c>
      <c r="I183" s="32">
        <v>9.6</v>
      </c>
      <c r="J183" s="32">
        <v>9.6</v>
      </c>
      <c r="K183" s="32">
        <v>9.6</v>
      </c>
      <c r="L183" s="82"/>
    </row>
    <row r="184" spans="1:12" ht="37.5">
      <c r="A184" s="41">
        <f t="shared" si="91"/>
        <v>176</v>
      </c>
      <c r="B184" s="82"/>
      <c r="C184" s="82"/>
      <c r="D184" s="37" t="s">
        <v>216</v>
      </c>
      <c r="E184" s="18">
        <f t="shared" si="111"/>
        <v>42</v>
      </c>
      <c r="F184" s="18">
        <f>F185</f>
        <v>0</v>
      </c>
      <c r="G184" s="18">
        <f t="shared" ref="G184:K184" si="115">G185</f>
        <v>0</v>
      </c>
      <c r="H184" s="18">
        <f t="shared" si="115"/>
        <v>21</v>
      </c>
      <c r="I184" s="18">
        <f t="shared" si="115"/>
        <v>21</v>
      </c>
      <c r="J184" s="18">
        <f t="shared" si="115"/>
        <v>0</v>
      </c>
      <c r="K184" s="18">
        <f t="shared" si="115"/>
        <v>0</v>
      </c>
      <c r="L184" s="82"/>
    </row>
    <row r="185" spans="1:12" ht="18.75">
      <c r="A185" s="41">
        <f t="shared" si="91"/>
        <v>177</v>
      </c>
      <c r="B185" s="82"/>
      <c r="C185" s="82"/>
      <c r="D185" s="39" t="s">
        <v>193</v>
      </c>
      <c r="E185" s="18">
        <f t="shared" si="111"/>
        <v>42</v>
      </c>
      <c r="F185" s="32">
        <v>0</v>
      </c>
      <c r="G185" s="32">
        <v>0</v>
      </c>
      <c r="H185" s="32">
        <v>21</v>
      </c>
      <c r="I185" s="32">
        <v>21</v>
      </c>
      <c r="J185" s="32">
        <v>0</v>
      </c>
      <c r="K185" s="32">
        <v>0</v>
      </c>
      <c r="L185" s="82"/>
    </row>
    <row r="186" spans="1:12" ht="37.5">
      <c r="A186" s="41">
        <f t="shared" si="91"/>
        <v>178</v>
      </c>
      <c r="B186" s="82"/>
      <c r="C186" s="82"/>
      <c r="D186" s="37" t="s">
        <v>218</v>
      </c>
      <c r="E186" s="18">
        <f t="shared" si="111"/>
        <v>17.16</v>
      </c>
      <c r="F186" s="32">
        <v>2.86</v>
      </c>
      <c r="G186" s="32">
        <v>2.86</v>
      </c>
      <c r="H186" s="32">
        <v>2.86</v>
      </c>
      <c r="I186" s="32">
        <v>2.86</v>
      </c>
      <c r="J186" s="32">
        <v>2.86</v>
      </c>
      <c r="K186" s="32">
        <v>2.86</v>
      </c>
      <c r="L186" s="82"/>
    </row>
    <row r="187" spans="1:12" ht="18.75">
      <c r="A187" s="41">
        <f t="shared" si="91"/>
        <v>179</v>
      </c>
      <c r="B187" s="82"/>
      <c r="C187" s="82"/>
      <c r="D187" s="37" t="s">
        <v>193</v>
      </c>
      <c r="E187" s="18">
        <f t="shared" si="111"/>
        <v>180.76</v>
      </c>
      <c r="F187" s="32">
        <f>SUM(F181:F186)</f>
        <v>2.86</v>
      </c>
      <c r="G187" s="32">
        <f>SUM(G181:G186)</f>
        <v>13.86</v>
      </c>
      <c r="H187" s="32">
        <f>SUM(H181:H186)</f>
        <v>55.86</v>
      </c>
      <c r="I187" s="32">
        <f>SUM(I181:I186)</f>
        <v>64.06</v>
      </c>
      <c r="J187" s="32">
        <f>SUM(J181:J186)</f>
        <v>22.06</v>
      </c>
      <c r="K187" s="32">
        <f>SUM(K176:K186)</f>
        <v>22.06</v>
      </c>
      <c r="L187" s="82"/>
    </row>
    <row r="188" spans="1:12" ht="75" customHeight="1">
      <c r="A188" s="41">
        <f t="shared" si="91"/>
        <v>180</v>
      </c>
      <c r="B188" s="82" t="s">
        <v>281</v>
      </c>
      <c r="C188" s="82" t="s">
        <v>282</v>
      </c>
      <c r="D188" s="37" t="s">
        <v>217</v>
      </c>
      <c r="E188" s="18">
        <f t="shared" si="111"/>
        <v>81.5</v>
      </c>
      <c r="F188" s="32">
        <f>F189</f>
        <v>0</v>
      </c>
      <c r="G188" s="32">
        <f t="shared" ref="G188:K188" si="116">G189</f>
        <v>20</v>
      </c>
      <c r="H188" s="32">
        <f t="shared" si="116"/>
        <v>30</v>
      </c>
      <c r="I188" s="32">
        <f t="shared" si="116"/>
        <v>19.5</v>
      </c>
      <c r="J188" s="32">
        <f t="shared" si="116"/>
        <v>12</v>
      </c>
      <c r="K188" s="32">
        <f t="shared" si="116"/>
        <v>0</v>
      </c>
      <c r="L188" s="82" t="s">
        <v>296</v>
      </c>
    </row>
    <row r="189" spans="1:12" ht="18.75">
      <c r="A189" s="41">
        <f t="shared" si="91"/>
        <v>181</v>
      </c>
      <c r="B189" s="82"/>
      <c r="C189" s="82"/>
      <c r="D189" s="37" t="s">
        <v>193</v>
      </c>
      <c r="E189" s="18">
        <f t="shared" si="111"/>
        <v>81.5</v>
      </c>
      <c r="F189" s="32">
        <v>0</v>
      </c>
      <c r="G189" s="32">
        <v>20</v>
      </c>
      <c r="H189" s="32">
        <v>30</v>
      </c>
      <c r="I189" s="32">
        <v>19.5</v>
      </c>
      <c r="J189" s="32">
        <v>12</v>
      </c>
      <c r="K189" s="32">
        <v>0</v>
      </c>
      <c r="L189" s="82"/>
    </row>
    <row r="190" spans="1:12" ht="37.5">
      <c r="A190" s="41">
        <f t="shared" si="91"/>
        <v>182</v>
      </c>
      <c r="B190" s="82" t="s">
        <v>310</v>
      </c>
      <c r="C190" s="82" t="s">
        <v>313</v>
      </c>
      <c r="D190" s="37" t="s">
        <v>311</v>
      </c>
      <c r="E190" s="18">
        <f t="shared" si="111"/>
        <v>170</v>
      </c>
      <c r="F190" s="32">
        <f>F191+F192</f>
        <v>0</v>
      </c>
      <c r="G190" s="32">
        <f t="shared" ref="G190:K190" si="117">G191+G192</f>
        <v>50</v>
      </c>
      <c r="H190" s="32">
        <f t="shared" si="117"/>
        <v>60</v>
      </c>
      <c r="I190" s="32">
        <f t="shared" si="117"/>
        <v>60</v>
      </c>
      <c r="J190" s="32">
        <f t="shared" si="117"/>
        <v>0</v>
      </c>
      <c r="K190" s="32">
        <f t="shared" si="117"/>
        <v>0</v>
      </c>
      <c r="L190" s="82" t="s">
        <v>312</v>
      </c>
    </row>
    <row r="191" spans="1:12" ht="18.75">
      <c r="A191" s="41">
        <f t="shared" si="91"/>
        <v>183</v>
      </c>
      <c r="B191" s="82"/>
      <c r="C191" s="82"/>
      <c r="D191" s="37" t="s">
        <v>193</v>
      </c>
      <c r="E191" s="18">
        <f t="shared" si="111"/>
        <v>50</v>
      </c>
      <c r="F191" s="32">
        <v>0</v>
      </c>
      <c r="G191" s="32">
        <v>50</v>
      </c>
      <c r="H191" s="32">
        <v>0</v>
      </c>
      <c r="I191" s="32">
        <v>0</v>
      </c>
      <c r="J191" s="32">
        <v>0</v>
      </c>
      <c r="K191" s="32">
        <v>0</v>
      </c>
      <c r="L191" s="82"/>
    </row>
    <row r="192" spans="1:12" ht="18.75">
      <c r="A192" s="41">
        <f t="shared" si="91"/>
        <v>184</v>
      </c>
      <c r="B192" s="82"/>
      <c r="C192" s="82"/>
      <c r="D192" s="37" t="s">
        <v>226</v>
      </c>
      <c r="E192" s="18">
        <f t="shared" si="111"/>
        <v>120</v>
      </c>
      <c r="F192" s="32">
        <v>0</v>
      </c>
      <c r="G192" s="32">
        <v>0</v>
      </c>
      <c r="H192" s="32">
        <v>60</v>
      </c>
      <c r="I192" s="32">
        <v>60</v>
      </c>
      <c r="J192" s="32">
        <v>0</v>
      </c>
      <c r="K192" s="32">
        <v>0</v>
      </c>
      <c r="L192" s="82"/>
    </row>
    <row r="193" spans="1:12" ht="75">
      <c r="A193" s="41">
        <f t="shared" si="91"/>
        <v>185</v>
      </c>
      <c r="B193" s="82" t="s">
        <v>283</v>
      </c>
      <c r="C193" s="82" t="s">
        <v>284</v>
      </c>
      <c r="D193" s="37" t="s">
        <v>297</v>
      </c>
      <c r="E193" s="28">
        <f t="shared" si="111"/>
        <v>0.3</v>
      </c>
      <c r="F193" s="28">
        <f>F194</f>
        <v>0</v>
      </c>
      <c r="G193" s="28">
        <f t="shared" ref="G193:K193" si="118">G194</f>
        <v>0.15</v>
      </c>
      <c r="H193" s="28">
        <f t="shared" si="118"/>
        <v>0.15</v>
      </c>
      <c r="I193" s="28">
        <f t="shared" si="118"/>
        <v>0</v>
      </c>
      <c r="J193" s="28">
        <f t="shared" si="118"/>
        <v>0</v>
      </c>
      <c r="K193" s="28">
        <f t="shared" si="118"/>
        <v>0</v>
      </c>
      <c r="L193" s="86" t="s">
        <v>285</v>
      </c>
    </row>
    <row r="194" spans="1:12" ht="18.75">
      <c r="A194" s="41">
        <f t="shared" si="91"/>
        <v>186</v>
      </c>
      <c r="B194" s="82"/>
      <c r="C194" s="82"/>
      <c r="D194" s="37" t="s">
        <v>193</v>
      </c>
      <c r="E194" s="28">
        <f t="shared" si="111"/>
        <v>0.3</v>
      </c>
      <c r="F194" s="29">
        <v>0</v>
      </c>
      <c r="G194" s="29">
        <v>0.15</v>
      </c>
      <c r="H194" s="29">
        <v>0.15</v>
      </c>
      <c r="I194" s="29">
        <v>0</v>
      </c>
      <c r="J194" s="29">
        <v>0</v>
      </c>
      <c r="K194" s="29">
        <v>0</v>
      </c>
      <c r="L194" s="86"/>
    </row>
    <row r="195" spans="1:12" ht="56.25">
      <c r="A195" s="41">
        <f t="shared" si="91"/>
        <v>187</v>
      </c>
      <c r="B195" s="96"/>
      <c r="C195" s="96"/>
      <c r="D195" s="37" t="s">
        <v>219</v>
      </c>
      <c r="E195" s="28">
        <f t="shared" si="111"/>
        <v>7.1999999999999993</v>
      </c>
      <c r="F195" s="28">
        <f>F196</f>
        <v>2.4</v>
      </c>
      <c r="G195" s="28">
        <f t="shared" ref="G195:K195" si="119">G196</f>
        <v>2.4</v>
      </c>
      <c r="H195" s="28">
        <f t="shared" si="119"/>
        <v>2.4</v>
      </c>
      <c r="I195" s="28">
        <f t="shared" si="119"/>
        <v>0</v>
      </c>
      <c r="J195" s="28">
        <f t="shared" si="119"/>
        <v>0</v>
      </c>
      <c r="K195" s="28">
        <f t="shared" si="119"/>
        <v>0</v>
      </c>
      <c r="L195" s="86" t="s">
        <v>286</v>
      </c>
    </row>
    <row r="196" spans="1:12" ht="18.75">
      <c r="A196" s="41">
        <f t="shared" si="91"/>
        <v>188</v>
      </c>
      <c r="B196" s="96"/>
      <c r="C196" s="96"/>
      <c r="D196" s="37" t="s">
        <v>193</v>
      </c>
      <c r="E196" s="28">
        <f t="shared" si="111"/>
        <v>7.1999999999999993</v>
      </c>
      <c r="F196" s="29">
        <v>2.4</v>
      </c>
      <c r="G196" s="29">
        <v>2.4</v>
      </c>
      <c r="H196" s="29">
        <v>2.4</v>
      </c>
      <c r="I196" s="29">
        <v>0</v>
      </c>
      <c r="J196" s="29">
        <v>0</v>
      </c>
      <c r="K196" s="29">
        <v>0</v>
      </c>
      <c r="L196" s="86"/>
    </row>
    <row r="197" spans="1:12" ht="93.75" customHeight="1">
      <c r="A197" s="41">
        <f t="shared" ref="A197:A217" si="120">A196+1</f>
        <v>189</v>
      </c>
      <c r="B197" s="96"/>
      <c r="C197" s="96"/>
      <c r="D197" s="37" t="s">
        <v>220</v>
      </c>
      <c r="E197" s="28">
        <f t="shared" si="111"/>
        <v>1</v>
      </c>
      <c r="F197" s="28">
        <f>F198</f>
        <v>0</v>
      </c>
      <c r="G197" s="28">
        <f t="shared" ref="G197:K197" si="121">G198</f>
        <v>0.5</v>
      </c>
      <c r="H197" s="28">
        <f t="shared" si="121"/>
        <v>0.5</v>
      </c>
      <c r="I197" s="28">
        <f t="shared" si="121"/>
        <v>0</v>
      </c>
      <c r="J197" s="28">
        <f t="shared" si="121"/>
        <v>0</v>
      </c>
      <c r="K197" s="28">
        <f t="shared" si="121"/>
        <v>0</v>
      </c>
      <c r="L197" s="86" t="s">
        <v>295</v>
      </c>
    </row>
    <row r="198" spans="1:12" ht="18.75">
      <c r="A198" s="41">
        <f t="shared" si="120"/>
        <v>190</v>
      </c>
      <c r="B198" s="96"/>
      <c r="C198" s="96"/>
      <c r="D198" s="37" t="s">
        <v>193</v>
      </c>
      <c r="E198" s="28">
        <f t="shared" si="111"/>
        <v>1</v>
      </c>
      <c r="F198" s="29">
        <v>0</v>
      </c>
      <c r="G198" s="29">
        <v>0.5</v>
      </c>
      <c r="H198" s="29">
        <v>0.5</v>
      </c>
      <c r="I198" s="29">
        <v>0</v>
      </c>
      <c r="J198" s="29">
        <v>0</v>
      </c>
      <c r="K198" s="29">
        <v>0</v>
      </c>
      <c r="L198" s="86"/>
    </row>
    <row r="199" spans="1:12" ht="150" customHeight="1">
      <c r="A199" s="41">
        <f t="shared" si="120"/>
        <v>191</v>
      </c>
      <c r="B199" s="96"/>
      <c r="C199" s="96"/>
      <c r="D199" s="37" t="s">
        <v>221</v>
      </c>
      <c r="E199" s="28">
        <f t="shared" si="111"/>
        <v>49.454000000000008</v>
      </c>
      <c r="F199" s="29">
        <f>F200</f>
        <v>0</v>
      </c>
      <c r="G199" s="29">
        <f t="shared" ref="G199:K199" si="122">G200</f>
        <v>0.8</v>
      </c>
      <c r="H199" s="29">
        <f t="shared" si="122"/>
        <v>15.9</v>
      </c>
      <c r="I199" s="29">
        <f t="shared" si="122"/>
        <v>15.9</v>
      </c>
      <c r="J199" s="29">
        <f t="shared" si="122"/>
        <v>16.854000000000003</v>
      </c>
      <c r="K199" s="29">
        <f t="shared" si="122"/>
        <v>0</v>
      </c>
      <c r="L199" s="86" t="s">
        <v>287</v>
      </c>
    </row>
    <row r="200" spans="1:12" ht="18.75">
      <c r="A200" s="41">
        <f t="shared" si="120"/>
        <v>192</v>
      </c>
      <c r="B200" s="96"/>
      <c r="C200" s="96"/>
      <c r="D200" s="37" t="s">
        <v>193</v>
      </c>
      <c r="E200" s="28">
        <f t="shared" si="111"/>
        <v>49.454000000000008</v>
      </c>
      <c r="F200" s="29">
        <v>0</v>
      </c>
      <c r="G200" s="29">
        <v>0.8</v>
      </c>
      <c r="H200" s="29">
        <v>15.9</v>
      </c>
      <c r="I200" s="29">
        <v>15.9</v>
      </c>
      <c r="J200" s="29">
        <f>I200*1.06</f>
        <v>16.854000000000003</v>
      </c>
      <c r="K200" s="29">
        <v>0</v>
      </c>
      <c r="L200" s="86"/>
    </row>
    <row r="201" spans="1:12" ht="56.25" customHeight="1">
      <c r="A201" s="41">
        <f t="shared" si="120"/>
        <v>193</v>
      </c>
      <c r="B201" s="96"/>
      <c r="C201" s="96"/>
      <c r="D201" s="37" t="s">
        <v>222</v>
      </c>
      <c r="E201" s="28">
        <f t="shared" si="111"/>
        <v>13.5</v>
      </c>
      <c r="F201" s="28">
        <f>F202</f>
        <v>0</v>
      </c>
      <c r="G201" s="28">
        <f t="shared" ref="G201:K201" si="123">G202</f>
        <v>4.5</v>
      </c>
      <c r="H201" s="28">
        <f t="shared" si="123"/>
        <v>4.5</v>
      </c>
      <c r="I201" s="28">
        <f t="shared" si="123"/>
        <v>4.5</v>
      </c>
      <c r="J201" s="28">
        <f t="shared" si="123"/>
        <v>0</v>
      </c>
      <c r="K201" s="28">
        <f t="shared" si="123"/>
        <v>0</v>
      </c>
      <c r="L201" s="86" t="s">
        <v>274</v>
      </c>
    </row>
    <row r="202" spans="1:12" ht="18.75">
      <c r="A202" s="41">
        <f t="shared" si="120"/>
        <v>194</v>
      </c>
      <c r="B202" s="96"/>
      <c r="C202" s="96"/>
      <c r="D202" s="37" t="s">
        <v>193</v>
      </c>
      <c r="E202" s="28">
        <f t="shared" si="111"/>
        <v>13.5</v>
      </c>
      <c r="F202" s="29">
        <v>0</v>
      </c>
      <c r="G202" s="29">
        <v>4.5</v>
      </c>
      <c r="H202" s="29">
        <v>4.5</v>
      </c>
      <c r="I202" s="29">
        <v>4.5</v>
      </c>
      <c r="J202" s="29">
        <v>0</v>
      </c>
      <c r="K202" s="29">
        <v>0</v>
      </c>
      <c r="L202" s="86"/>
    </row>
    <row r="203" spans="1:12" ht="75" customHeight="1">
      <c r="A203" s="41">
        <f t="shared" si="120"/>
        <v>195</v>
      </c>
      <c r="B203" s="96"/>
      <c r="C203" s="96"/>
      <c r="D203" s="37" t="s">
        <v>268</v>
      </c>
      <c r="E203" s="28">
        <f t="shared" si="111"/>
        <v>6.4</v>
      </c>
      <c r="F203" s="28">
        <f>F204</f>
        <v>0</v>
      </c>
      <c r="G203" s="28">
        <f t="shared" ref="G203:K203" si="124">G204</f>
        <v>0</v>
      </c>
      <c r="H203" s="28">
        <f t="shared" si="124"/>
        <v>3.2</v>
      </c>
      <c r="I203" s="28">
        <f t="shared" si="124"/>
        <v>3.2</v>
      </c>
      <c r="J203" s="28">
        <f t="shared" si="124"/>
        <v>0</v>
      </c>
      <c r="K203" s="28">
        <f t="shared" si="124"/>
        <v>0</v>
      </c>
      <c r="L203" s="86" t="s">
        <v>288</v>
      </c>
    </row>
    <row r="204" spans="1:12" ht="18.75">
      <c r="A204" s="41">
        <f t="shared" si="120"/>
        <v>196</v>
      </c>
      <c r="B204" s="96"/>
      <c r="C204" s="96"/>
      <c r="D204" s="37" t="s">
        <v>193</v>
      </c>
      <c r="E204" s="28">
        <f t="shared" si="111"/>
        <v>6.4</v>
      </c>
      <c r="F204" s="29">
        <v>0</v>
      </c>
      <c r="G204" s="29">
        <v>0</v>
      </c>
      <c r="H204" s="29">
        <v>3.2</v>
      </c>
      <c r="I204" s="29">
        <v>3.2</v>
      </c>
      <c r="J204" s="29">
        <v>0</v>
      </c>
      <c r="K204" s="29">
        <v>0</v>
      </c>
      <c r="L204" s="86"/>
    </row>
    <row r="205" spans="1:12" ht="75">
      <c r="A205" s="41">
        <f t="shared" si="120"/>
        <v>197</v>
      </c>
      <c r="B205" s="96"/>
      <c r="C205" s="96"/>
      <c r="D205" s="37" t="s">
        <v>223</v>
      </c>
      <c r="E205" s="28">
        <f t="shared" si="111"/>
        <v>1.8</v>
      </c>
      <c r="F205" s="28">
        <f>F206</f>
        <v>0</v>
      </c>
      <c r="G205" s="28">
        <f t="shared" ref="G205:K205" si="125">G206</f>
        <v>1.8</v>
      </c>
      <c r="H205" s="28">
        <f t="shared" si="125"/>
        <v>0</v>
      </c>
      <c r="I205" s="28">
        <f t="shared" si="125"/>
        <v>0</v>
      </c>
      <c r="J205" s="28">
        <f t="shared" si="125"/>
        <v>0</v>
      </c>
      <c r="K205" s="28">
        <f t="shared" si="125"/>
        <v>0</v>
      </c>
      <c r="L205" s="37" t="s">
        <v>289</v>
      </c>
    </row>
    <row r="206" spans="1:12" ht="18.75">
      <c r="A206" s="41">
        <f t="shared" si="120"/>
        <v>198</v>
      </c>
      <c r="B206" s="48"/>
      <c r="C206" s="48"/>
      <c r="D206" s="37" t="s">
        <v>193</v>
      </c>
      <c r="E206" s="28">
        <f t="shared" si="111"/>
        <v>1.8</v>
      </c>
      <c r="F206" s="29">
        <v>0</v>
      </c>
      <c r="G206" s="29">
        <v>1.8</v>
      </c>
      <c r="H206" s="29">
        <v>0</v>
      </c>
      <c r="I206" s="29">
        <v>0</v>
      </c>
      <c r="J206" s="29">
        <v>0</v>
      </c>
      <c r="K206" s="29">
        <v>0</v>
      </c>
      <c r="L206" s="37"/>
    </row>
    <row r="207" spans="1:12" ht="37.5">
      <c r="A207" s="41">
        <f t="shared" si="120"/>
        <v>199</v>
      </c>
      <c r="B207" s="48"/>
      <c r="C207" s="48"/>
      <c r="D207" s="37" t="s">
        <v>293</v>
      </c>
      <c r="E207" s="28">
        <f t="shared" si="111"/>
        <v>0.95</v>
      </c>
      <c r="F207" s="28">
        <f>F208</f>
        <v>0.2</v>
      </c>
      <c r="G207" s="28">
        <f t="shared" ref="G207:K207" si="126">G208</f>
        <v>0.2</v>
      </c>
      <c r="H207" s="28">
        <f t="shared" si="126"/>
        <v>0</v>
      </c>
      <c r="I207" s="28">
        <f t="shared" si="126"/>
        <v>0.25</v>
      </c>
      <c r="J207" s="28">
        <f t="shared" si="126"/>
        <v>0</v>
      </c>
      <c r="K207" s="28">
        <f t="shared" si="126"/>
        <v>0.3</v>
      </c>
      <c r="L207" s="82" t="s">
        <v>294</v>
      </c>
    </row>
    <row r="208" spans="1:12" ht="18.75">
      <c r="A208" s="41">
        <f t="shared" si="120"/>
        <v>200</v>
      </c>
      <c r="B208" s="48"/>
      <c r="C208" s="48"/>
      <c r="D208" s="37" t="s">
        <v>193</v>
      </c>
      <c r="E208" s="28">
        <f t="shared" si="111"/>
        <v>0.95</v>
      </c>
      <c r="F208" s="29">
        <v>0.2</v>
      </c>
      <c r="G208" s="29">
        <v>0.2</v>
      </c>
      <c r="H208" s="29">
        <v>0</v>
      </c>
      <c r="I208" s="29">
        <v>0.25</v>
      </c>
      <c r="J208" s="29">
        <v>0</v>
      </c>
      <c r="K208" s="29">
        <v>0.3</v>
      </c>
      <c r="L208" s="82"/>
    </row>
    <row r="209" spans="1:12" ht="24" customHeight="1">
      <c r="A209" s="41">
        <f t="shared" si="120"/>
        <v>201</v>
      </c>
      <c r="B209" s="88" t="s">
        <v>278</v>
      </c>
      <c r="C209" s="96"/>
      <c r="D209" s="38" t="s">
        <v>190</v>
      </c>
      <c r="E209" s="19">
        <f>E210+E211</f>
        <v>1107.5256564736001</v>
      </c>
      <c r="F209" s="19">
        <f t="shared" ref="F209:K209" si="127">F210+F211</f>
        <v>20.959999999999997</v>
      </c>
      <c r="G209" s="19">
        <f t="shared" si="127"/>
        <v>200.27000000000004</v>
      </c>
      <c r="H209" s="19">
        <f t="shared" si="127"/>
        <v>306.65240000000006</v>
      </c>
      <c r="I209" s="19">
        <f t="shared" si="127"/>
        <v>329.75809599999997</v>
      </c>
      <c r="J209" s="19">
        <f t="shared" si="127"/>
        <v>200.89201984000002</v>
      </c>
      <c r="K209" s="19">
        <f t="shared" si="127"/>
        <v>48.993140633599992</v>
      </c>
      <c r="L209" s="37"/>
    </row>
    <row r="210" spans="1:12" ht="24" customHeight="1">
      <c r="A210" s="41">
        <f t="shared" si="120"/>
        <v>202</v>
      </c>
      <c r="B210" s="48"/>
      <c r="C210" s="48"/>
      <c r="D210" s="38" t="s">
        <v>193</v>
      </c>
      <c r="E210" s="19">
        <f t="shared" si="111"/>
        <v>984.52565647359995</v>
      </c>
      <c r="F210" s="49">
        <f>F170+F177+F179+F181+F183+F185+F187+F189+F194+F196+F198+F200+F202+F204+F208+F206+F191</f>
        <v>19.459999999999997</v>
      </c>
      <c r="G210" s="49">
        <f t="shared" ref="G210:K210" si="128">G170+G177+G179+G181+G183+G185+G187+G189+G194+G196+G198+G200+G202+G204+G208+G206+G191</f>
        <v>198.77000000000004</v>
      </c>
      <c r="H210" s="49">
        <f t="shared" si="128"/>
        <v>246.65240000000003</v>
      </c>
      <c r="I210" s="49">
        <f t="shared" si="128"/>
        <v>269.75809599999997</v>
      </c>
      <c r="J210" s="49">
        <f t="shared" si="128"/>
        <v>200.89201984000002</v>
      </c>
      <c r="K210" s="49">
        <f t="shared" si="128"/>
        <v>48.993140633599992</v>
      </c>
      <c r="L210" s="37"/>
    </row>
    <row r="211" spans="1:12" ht="24" customHeight="1">
      <c r="A211" s="41">
        <f t="shared" si="120"/>
        <v>203</v>
      </c>
      <c r="B211" s="48"/>
      <c r="C211" s="48"/>
      <c r="D211" s="38" t="s">
        <v>226</v>
      </c>
      <c r="E211" s="19">
        <f t="shared" si="111"/>
        <v>123</v>
      </c>
      <c r="F211" s="49">
        <f>F175+F192</f>
        <v>1.5</v>
      </c>
      <c r="G211" s="49">
        <f t="shared" ref="G211:K211" si="129">G175+G192</f>
        <v>1.5</v>
      </c>
      <c r="H211" s="49">
        <f t="shared" si="129"/>
        <v>60</v>
      </c>
      <c r="I211" s="49">
        <f t="shared" si="129"/>
        <v>60</v>
      </c>
      <c r="J211" s="49">
        <f t="shared" si="129"/>
        <v>0</v>
      </c>
      <c r="K211" s="49">
        <f t="shared" si="129"/>
        <v>0</v>
      </c>
      <c r="L211" s="37"/>
    </row>
    <row r="212" spans="1:12" ht="18.75">
      <c r="A212" s="41">
        <f t="shared" si="120"/>
        <v>204</v>
      </c>
      <c r="B212" s="48"/>
      <c r="C212" s="48"/>
      <c r="D212" s="37"/>
      <c r="E212" s="19"/>
      <c r="F212" s="29"/>
      <c r="G212" s="29"/>
      <c r="H212" s="29"/>
      <c r="I212" s="29"/>
      <c r="J212" s="29"/>
      <c r="K212" s="29"/>
      <c r="L212" s="37"/>
    </row>
    <row r="213" spans="1:12" ht="33" customHeight="1">
      <c r="A213" s="41">
        <f t="shared" si="120"/>
        <v>205</v>
      </c>
      <c r="B213" s="24"/>
      <c r="C213" s="24"/>
      <c r="D213" s="34" t="s">
        <v>277</v>
      </c>
      <c r="E213" s="19">
        <f>SUM(F213:K213)</f>
        <v>10973.740168869119</v>
      </c>
      <c r="F213" s="19">
        <f>F215+F216+F217+F214</f>
        <v>1282.2829999999999</v>
      </c>
      <c r="G213" s="19">
        <f t="shared" ref="G213:K213" si="130">G215+G216+G217+G214</f>
        <v>1765.606</v>
      </c>
      <c r="H213" s="19">
        <f t="shared" si="130"/>
        <v>2157.6231200000002</v>
      </c>
      <c r="I213" s="19">
        <f t="shared" si="130"/>
        <v>2114.8893791999999</v>
      </c>
      <c r="J213" s="19">
        <f t="shared" si="130"/>
        <v>1624.6295000319999</v>
      </c>
      <c r="K213" s="19">
        <f t="shared" si="130"/>
        <v>2028.7091696371197</v>
      </c>
      <c r="L213" s="41"/>
    </row>
    <row r="214" spans="1:12" s="36" customFormat="1" ht="33" customHeight="1">
      <c r="A214" s="45"/>
      <c r="B214" s="24"/>
      <c r="C214" s="24"/>
      <c r="D214" s="34" t="s">
        <v>331</v>
      </c>
      <c r="E214" s="19">
        <f t="shared" si="111"/>
        <v>166.8</v>
      </c>
      <c r="F214" s="19">
        <f>F164</f>
        <v>0</v>
      </c>
      <c r="G214" s="19">
        <f t="shared" ref="G214:K214" si="131">G164</f>
        <v>0</v>
      </c>
      <c r="H214" s="19">
        <f t="shared" si="131"/>
        <v>96.8</v>
      </c>
      <c r="I214" s="19">
        <f t="shared" si="131"/>
        <v>70</v>
      </c>
      <c r="J214" s="19">
        <f t="shared" si="131"/>
        <v>0</v>
      </c>
      <c r="K214" s="19">
        <f t="shared" si="131"/>
        <v>0</v>
      </c>
      <c r="L214" s="45"/>
    </row>
    <row r="215" spans="1:12" ht="30" customHeight="1">
      <c r="A215" s="41">
        <f>A213+1</f>
        <v>206</v>
      </c>
      <c r="B215" s="24"/>
      <c r="C215" s="24"/>
      <c r="D215" s="34" t="s">
        <v>194</v>
      </c>
      <c r="E215" s="19">
        <f t="shared" si="111"/>
        <v>4276.308</v>
      </c>
      <c r="F215" s="19">
        <f t="shared" ref="F215:K215" si="132">F65+F83+F165</f>
        <v>419.90300000000002</v>
      </c>
      <c r="G215" s="19">
        <f t="shared" si="132"/>
        <v>515.3900000000001</v>
      </c>
      <c r="H215" s="19">
        <f t="shared" si="132"/>
        <v>652.17750000000001</v>
      </c>
      <c r="I215" s="19">
        <f t="shared" si="132"/>
        <v>857.72749999999996</v>
      </c>
      <c r="J215" s="19">
        <f t="shared" si="132"/>
        <v>663.43</v>
      </c>
      <c r="K215" s="19">
        <f t="shared" si="132"/>
        <v>1167.6799999999998</v>
      </c>
      <c r="L215" s="41"/>
    </row>
    <row r="216" spans="1:12" ht="30" customHeight="1">
      <c r="A216" s="41">
        <f t="shared" si="120"/>
        <v>207</v>
      </c>
      <c r="B216" s="24"/>
      <c r="C216" s="24"/>
      <c r="D216" s="34" t="s">
        <v>193</v>
      </c>
      <c r="E216" s="19">
        <f t="shared" si="111"/>
        <v>5251.4705124735992</v>
      </c>
      <c r="F216" s="19">
        <f t="shared" ref="F216:K217" si="133">F11+F29+F66+F84+F166+F210</f>
        <v>580.49</v>
      </c>
      <c r="G216" s="19">
        <f t="shared" si="133"/>
        <v>890.50399999999991</v>
      </c>
      <c r="H216" s="19">
        <f t="shared" si="133"/>
        <v>1051.9029</v>
      </c>
      <c r="I216" s="19">
        <f t="shared" si="133"/>
        <v>1018.668596</v>
      </c>
      <c r="J216" s="19">
        <f t="shared" si="133"/>
        <v>905.23461983999994</v>
      </c>
      <c r="K216" s="19">
        <f t="shared" si="133"/>
        <v>804.67039663359992</v>
      </c>
      <c r="L216" s="41"/>
    </row>
    <row r="217" spans="1:12" ht="30" customHeight="1">
      <c r="A217" s="41">
        <f t="shared" si="120"/>
        <v>208</v>
      </c>
      <c r="B217" s="24"/>
      <c r="C217" s="24"/>
      <c r="D217" s="34" t="s">
        <v>226</v>
      </c>
      <c r="E217" s="19">
        <f t="shared" si="111"/>
        <v>1279.1616563955199</v>
      </c>
      <c r="F217" s="19">
        <f t="shared" si="133"/>
        <v>281.89</v>
      </c>
      <c r="G217" s="19">
        <f t="shared" si="133"/>
        <v>359.71199999999999</v>
      </c>
      <c r="H217" s="19">
        <f t="shared" si="133"/>
        <v>356.74272000000002</v>
      </c>
      <c r="I217" s="19">
        <f t="shared" si="133"/>
        <v>168.49328320000001</v>
      </c>
      <c r="J217" s="19">
        <f t="shared" si="133"/>
        <v>55.964880192000003</v>
      </c>
      <c r="K217" s="19">
        <f t="shared" si="133"/>
        <v>56.35877300352</v>
      </c>
      <c r="L217" s="41"/>
    </row>
    <row r="218" spans="1:12" ht="18.75">
      <c r="A218" s="14"/>
      <c r="B218" s="14"/>
      <c r="C218" s="14"/>
      <c r="D218" s="14"/>
      <c r="E218" s="15"/>
      <c r="F218" s="15"/>
      <c r="G218" s="15"/>
      <c r="H218" s="15"/>
      <c r="I218" s="15"/>
      <c r="J218" s="15"/>
      <c r="K218" s="15"/>
      <c r="L218" s="14"/>
    </row>
    <row r="219" spans="1:12" ht="18.75">
      <c r="A219" s="14"/>
      <c r="B219" s="14"/>
      <c r="C219" s="14"/>
      <c r="D219" s="14"/>
      <c r="E219" s="15"/>
      <c r="F219" s="15"/>
      <c r="G219" s="15"/>
      <c r="H219" s="15"/>
      <c r="I219" s="15"/>
      <c r="J219" s="15"/>
      <c r="K219" s="15"/>
      <c r="L219" s="14"/>
    </row>
    <row r="220" spans="1:12" ht="18.75">
      <c r="A220" s="14"/>
      <c r="B220" s="14"/>
      <c r="C220" s="14"/>
      <c r="D220" s="14"/>
      <c r="E220" s="15"/>
      <c r="F220" s="15"/>
      <c r="G220" s="15"/>
      <c r="H220" s="15"/>
      <c r="I220" s="15"/>
      <c r="J220" s="15"/>
      <c r="K220" s="15"/>
      <c r="L220" s="14"/>
    </row>
    <row r="221" spans="1:12" ht="18.75">
      <c r="A221" s="14"/>
      <c r="B221" s="14"/>
      <c r="C221" s="14"/>
      <c r="D221" s="14"/>
      <c r="E221" s="15"/>
      <c r="F221" s="15"/>
      <c r="G221" s="15"/>
      <c r="H221" s="15"/>
      <c r="I221" s="15"/>
      <c r="J221" s="15"/>
      <c r="K221" s="15"/>
      <c r="L221" s="14"/>
    </row>
    <row r="222" spans="1:12" ht="18.75">
      <c r="A222" s="14"/>
      <c r="B222" s="14"/>
      <c r="C222" s="14"/>
      <c r="D222" s="14"/>
      <c r="E222" s="15"/>
      <c r="F222" s="15"/>
      <c r="G222" s="15"/>
      <c r="H222" s="15"/>
      <c r="I222" s="15"/>
      <c r="J222" s="15"/>
      <c r="K222" s="15"/>
      <c r="L222" s="14"/>
    </row>
    <row r="223" spans="1:12" ht="18.75">
      <c r="A223" s="14"/>
      <c r="B223" s="14"/>
      <c r="C223" s="14"/>
      <c r="D223" s="14"/>
      <c r="E223" s="15"/>
      <c r="F223" s="15"/>
      <c r="G223" s="15"/>
      <c r="H223" s="15"/>
      <c r="I223" s="15"/>
      <c r="J223" s="15"/>
      <c r="K223" s="15"/>
      <c r="L223" s="14"/>
    </row>
    <row r="224" spans="1:12" ht="18.75">
      <c r="A224" s="14"/>
      <c r="B224" s="14"/>
      <c r="C224" s="14"/>
      <c r="D224" s="14"/>
      <c r="E224" s="15"/>
      <c r="F224" s="15"/>
      <c r="G224" s="15"/>
      <c r="H224" s="15"/>
      <c r="I224" s="15"/>
      <c r="J224" s="15"/>
      <c r="K224" s="15"/>
      <c r="L224" s="14"/>
    </row>
    <row r="225" spans="1:12" ht="18.75">
      <c r="A225" s="14"/>
      <c r="B225" s="14"/>
      <c r="C225" s="14"/>
      <c r="D225" s="14"/>
      <c r="E225" s="15"/>
      <c r="F225" s="15"/>
      <c r="G225" s="15"/>
      <c r="H225" s="15"/>
      <c r="I225" s="15"/>
      <c r="J225" s="15"/>
      <c r="K225" s="15"/>
      <c r="L225" s="14"/>
    </row>
    <row r="226" spans="1:12" ht="18.75">
      <c r="A226" s="14"/>
      <c r="B226" s="14"/>
      <c r="C226" s="14"/>
      <c r="D226" s="14"/>
      <c r="E226" s="15"/>
      <c r="F226" s="15"/>
      <c r="G226" s="15"/>
      <c r="H226" s="15"/>
      <c r="I226" s="15"/>
      <c r="J226" s="15"/>
      <c r="K226" s="15"/>
      <c r="L226" s="14"/>
    </row>
    <row r="227" spans="1:12" ht="18.75">
      <c r="A227" s="14"/>
      <c r="B227" s="14"/>
      <c r="C227" s="14"/>
      <c r="D227" s="14"/>
      <c r="E227" s="15"/>
      <c r="F227" s="15"/>
      <c r="G227" s="15"/>
      <c r="H227" s="15"/>
      <c r="I227" s="15"/>
      <c r="J227" s="15"/>
      <c r="K227" s="15"/>
      <c r="L227" s="14"/>
    </row>
    <row r="228" spans="1:12" ht="18.75">
      <c r="A228" s="14"/>
      <c r="B228" s="14"/>
      <c r="C228" s="14"/>
      <c r="D228" s="14"/>
      <c r="E228" s="15"/>
      <c r="F228" s="15"/>
      <c r="G228" s="15"/>
      <c r="H228" s="15"/>
      <c r="I228" s="15"/>
      <c r="J228" s="15"/>
      <c r="K228" s="15"/>
      <c r="L228" s="14"/>
    </row>
    <row r="229" spans="1:12" ht="18.75">
      <c r="A229" s="14"/>
      <c r="B229" s="14"/>
      <c r="C229" s="14"/>
      <c r="D229" s="14"/>
      <c r="E229" s="15"/>
      <c r="F229" s="15"/>
      <c r="G229" s="15"/>
      <c r="H229" s="15"/>
      <c r="I229" s="15"/>
      <c r="J229" s="15"/>
      <c r="K229" s="15"/>
      <c r="L229" s="14"/>
    </row>
    <row r="230" spans="1:12" ht="18.75">
      <c r="A230" s="14"/>
      <c r="B230" s="14"/>
      <c r="C230" s="14"/>
      <c r="D230" s="14"/>
      <c r="E230" s="15"/>
      <c r="F230" s="15"/>
      <c r="G230" s="15"/>
      <c r="H230" s="15"/>
      <c r="I230" s="15"/>
      <c r="J230" s="15"/>
      <c r="K230" s="15"/>
      <c r="L230" s="14"/>
    </row>
    <row r="231" spans="1:12" ht="18.75">
      <c r="A231" s="14"/>
      <c r="B231" s="14"/>
      <c r="C231" s="14"/>
      <c r="D231" s="14"/>
      <c r="E231" s="15"/>
      <c r="F231" s="15"/>
      <c r="G231" s="15"/>
      <c r="H231" s="15"/>
      <c r="I231" s="15"/>
      <c r="J231" s="15"/>
      <c r="K231" s="15"/>
      <c r="L231" s="14"/>
    </row>
    <row r="232" spans="1:12" ht="18.75">
      <c r="A232" s="14"/>
      <c r="B232" s="14"/>
      <c r="C232" s="14"/>
      <c r="D232" s="14"/>
      <c r="E232" s="15"/>
      <c r="F232" s="15"/>
      <c r="G232" s="15"/>
      <c r="H232" s="15"/>
      <c r="I232" s="15"/>
      <c r="J232" s="15"/>
      <c r="K232" s="15"/>
      <c r="L232" s="14"/>
    </row>
    <row r="233" spans="1:12" ht="18.75">
      <c r="A233" s="14"/>
      <c r="B233" s="14"/>
      <c r="C233" s="14"/>
      <c r="D233" s="14"/>
      <c r="E233" s="15"/>
      <c r="F233" s="15"/>
      <c r="G233" s="15"/>
      <c r="H233" s="15"/>
      <c r="I233" s="15"/>
      <c r="J233" s="15"/>
      <c r="K233" s="15"/>
      <c r="L233" s="14"/>
    </row>
    <row r="234" spans="1:12" ht="18.75">
      <c r="A234" s="14"/>
      <c r="B234" s="14"/>
      <c r="C234" s="14"/>
      <c r="D234" s="14"/>
      <c r="E234" s="15"/>
      <c r="F234" s="15"/>
      <c r="G234" s="15"/>
      <c r="H234" s="15"/>
      <c r="I234" s="15"/>
      <c r="J234" s="15"/>
      <c r="K234" s="15"/>
      <c r="L234" s="14"/>
    </row>
    <row r="235" spans="1:12" ht="18.75">
      <c r="A235" s="14"/>
      <c r="B235" s="14"/>
      <c r="C235" s="14"/>
      <c r="D235" s="14"/>
      <c r="E235" s="15"/>
      <c r="F235" s="15"/>
      <c r="G235" s="15"/>
      <c r="H235" s="15"/>
      <c r="I235" s="15"/>
      <c r="J235" s="15"/>
      <c r="K235" s="15"/>
      <c r="L235" s="14"/>
    </row>
    <row r="236" spans="1:12" ht="18.75">
      <c r="A236" s="14"/>
      <c r="B236" s="14"/>
      <c r="C236" s="14"/>
      <c r="D236" s="14"/>
      <c r="E236" s="15"/>
      <c r="F236" s="15"/>
      <c r="G236" s="15"/>
      <c r="H236" s="15"/>
      <c r="I236" s="15"/>
      <c r="J236" s="15"/>
      <c r="K236" s="15"/>
      <c r="L236" s="14"/>
    </row>
    <row r="237" spans="1:12" ht="18.75">
      <c r="A237" s="14"/>
      <c r="B237" s="14"/>
      <c r="C237" s="14"/>
      <c r="D237" s="14"/>
      <c r="E237" s="15"/>
      <c r="F237" s="15"/>
      <c r="G237" s="15"/>
      <c r="H237" s="15"/>
      <c r="I237" s="15"/>
      <c r="J237" s="15"/>
      <c r="K237" s="15"/>
      <c r="L237" s="14"/>
    </row>
    <row r="238" spans="1:12" ht="18.75">
      <c r="A238" s="14"/>
      <c r="B238" s="14"/>
      <c r="C238" s="14"/>
      <c r="D238" s="14"/>
      <c r="E238" s="15"/>
      <c r="F238" s="15"/>
      <c r="G238" s="15"/>
      <c r="H238" s="15"/>
      <c r="I238" s="15"/>
      <c r="J238" s="15"/>
      <c r="K238" s="15"/>
      <c r="L238" s="14"/>
    </row>
    <row r="239" spans="1:12" ht="18.75">
      <c r="A239" s="14"/>
      <c r="B239" s="14"/>
      <c r="C239" s="14"/>
      <c r="D239" s="14"/>
      <c r="E239" s="15"/>
      <c r="F239" s="15"/>
      <c r="G239" s="15"/>
      <c r="H239" s="15"/>
      <c r="I239" s="15"/>
      <c r="J239" s="15"/>
      <c r="K239" s="15"/>
      <c r="L239" s="14"/>
    </row>
    <row r="240" spans="1:12" ht="18.75">
      <c r="A240" s="14"/>
      <c r="B240" s="14"/>
      <c r="C240" s="14"/>
      <c r="D240" s="14"/>
      <c r="E240" s="15"/>
      <c r="F240" s="15"/>
      <c r="G240" s="15"/>
      <c r="H240" s="15"/>
      <c r="I240" s="15"/>
      <c r="J240" s="15"/>
      <c r="K240" s="15"/>
      <c r="L240" s="14"/>
    </row>
    <row r="241" spans="1:12" ht="18.75">
      <c r="A241" s="14"/>
      <c r="B241" s="14"/>
      <c r="C241" s="14"/>
      <c r="D241" s="14"/>
      <c r="E241" s="15"/>
      <c r="F241" s="15"/>
      <c r="G241" s="15"/>
      <c r="H241" s="15"/>
      <c r="I241" s="15"/>
      <c r="J241" s="15"/>
      <c r="K241" s="15"/>
      <c r="L241" s="14"/>
    </row>
    <row r="242" spans="1:12" ht="18.75">
      <c r="A242" s="14"/>
      <c r="B242" s="14"/>
      <c r="C242" s="14"/>
      <c r="D242" s="14"/>
      <c r="E242" s="15"/>
      <c r="F242" s="15"/>
      <c r="G242" s="15"/>
      <c r="H242" s="15"/>
      <c r="I242" s="15"/>
      <c r="J242" s="15"/>
      <c r="K242" s="15"/>
      <c r="L242" s="14"/>
    </row>
    <row r="243" spans="1:12" ht="18.75">
      <c r="A243" s="14"/>
      <c r="B243" s="14"/>
      <c r="C243" s="14"/>
      <c r="D243" s="14"/>
      <c r="E243" s="15"/>
      <c r="F243" s="15"/>
      <c r="G243" s="15"/>
      <c r="H243" s="15"/>
      <c r="I243" s="15"/>
      <c r="J243" s="15"/>
      <c r="K243" s="15"/>
      <c r="L243" s="14"/>
    </row>
    <row r="244" spans="1:12" ht="18.75">
      <c r="A244" s="14"/>
      <c r="B244" s="14"/>
      <c r="C244" s="14"/>
      <c r="D244" s="14"/>
      <c r="E244" s="15"/>
      <c r="F244" s="15"/>
      <c r="G244" s="15"/>
      <c r="H244" s="15"/>
      <c r="I244" s="15"/>
      <c r="J244" s="15"/>
      <c r="K244" s="15"/>
      <c r="L244" s="14"/>
    </row>
    <row r="245" spans="1:12" ht="18.75">
      <c r="A245" s="14"/>
    </row>
    <row r="246" spans="1:12" ht="18.75">
      <c r="A246" s="14"/>
    </row>
    <row r="247" spans="1:12" ht="18.75">
      <c r="A247" s="14"/>
    </row>
  </sheetData>
  <mergeCells count="174">
    <mergeCell ref="C188:C189"/>
    <mergeCell ref="L201:L202"/>
    <mergeCell ref="L203:L204"/>
    <mergeCell ref="L193:L194"/>
    <mergeCell ref="L195:L196"/>
    <mergeCell ref="L197:L198"/>
    <mergeCell ref="L180:L187"/>
    <mergeCell ref="C193:C205"/>
    <mergeCell ref="B193:B205"/>
    <mergeCell ref="B180:B187"/>
    <mergeCell ref="C180:C187"/>
    <mergeCell ref="C190:C192"/>
    <mergeCell ref="B190:B192"/>
    <mergeCell ref="L190:L192"/>
    <mergeCell ref="B209:C209"/>
    <mergeCell ref="B176:B179"/>
    <mergeCell ref="C176:C179"/>
    <mergeCell ref="L176:L179"/>
    <mergeCell ref="L207:L208"/>
    <mergeCell ref="B157:B158"/>
    <mergeCell ref="C157:C158"/>
    <mergeCell ref="B163:C163"/>
    <mergeCell ref="B168:L168"/>
    <mergeCell ref="C161:C162"/>
    <mergeCell ref="B161:B162"/>
    <mergeCell ref="B159:B160"/>
    <mergeCell ref="C159:C160"/>
    <mergeCell ref="L159:L160"/>
    <mergeCell ref="L161:L162"/>
    <mergeCell ref="B174:B175"/>
    <mergeCell ref="C174:C175"/>
    <mergeCell ref="L174:L175"/>
    <mergeCell ref="L188:L189"/>
    <mergeCell ref="L199:L200"/>
    <mergeCell ref="B188:B189"/>
    <mergeCell ref="B169:B170"/>
    <mergeCell ref="C169:C170"/>
    <mergeCell ref="L169:L170"/>
    <mergeCell ref="A2:L2"/>
    <mergeCell ref="C6:C7"/>
    <mergeCell ref="E3:K3"/>
    <mergeCell ref="B14:B16"/>
    <mergeCell ref="C14:C16"/>
    <mergeCell ref="L14:L16"/>
    <mergeCell ref="C46:C49"/>
    <mergeCell ref="B46:B49"/>
    <mergeCell ref="B5:L5"/>
    <mergeCell ref="B13:L13"/>
    <mergeCell ref="B28:C28"/>
    <mergeCell ref="B23:B27"/>
    <mergeCell ref="C23:C27"/>
    <mergeCell ref="B17:B18"/>
    <mergeCell ref="C17:C18"/>
    <mergeCell ref="L17:L18"/>
    <mergeCell ref="C19:C20"/>
    <mergeCell ref="B19:B22"/>
    <mergeCell ref="C21:C22"/>
    <mergeCell ref="B31:L31"/>
    <mergeCell ref="C8:C9"/>
    <mergeCell ref="B6:B9"/>
    <mergeCell ref="C42:C43"/>
    <mergeCell ref="C40:C41"/>
    <mergeCell ref="D146:D148"/>
    <mergeCell ref="D154:D155"/>
    <mergeCell ref="B146:B149"/>
    <mergeCell ref="C146:C149"/>
    <mergeCell ref="C150:C151"/>
    <mergeCell ref="C152:C153"/>
    <mergeCell ref="B150:B153"/>
    <mergeCell ref="B154:B156"/>
    <mergeCell ref="C154:C156"/>
    <mergeCell ref="C32:C39"/>
    <mergeCell ref="B42:B43"/>
    <mergeCell ref="B40:B41"/>
    <mergeCell ref="B38:B39"/>
    <mergeCell ref="B32:B37"/>
    <mergeCell ref="L36:L37"/>
    <mergeCell ref="L32:L35"/>
    <mergeCell ref="L38:L39"/>
    <mergeCell ref="L40:L41"/>
    <mergeCell ref="L42:L43"/>
    <mergeCell ref="L6:L7"/>
    <mergeCell ref="L8:L9"/>
    <mergeCell ref="L19:L20"/>
    <mergeCell ref="L21:L22"/>
    <mergeCell ref="L23:L25"/>
    <mergeCell ref="L26:L27"/>
    <mergeCell ref="L56:L57"/>
    <mergeCell ref="L50:L55"/>
    <mergeCell ref="L69:L72"/>
    <mergeCell ref="L46:L47"/>
    <mergeCell ref="L48:L49"/>
    <mergeCell ref="L44:L45"/>
    <mergeCell ref="L62:L63"/>
    <mergeCell ref="B60:B61"/>
    <mergeCell ref="C60:C61"/>
    <mergeCell ref="B68:L68"/>
    <mergeCell ref="L60:L61"/>
    <mergeCell ref="C50:C59"/>
    <mergeCell ref="B50:B59"/>
    <mergeCell ref="L58:L59"/>
    <mergeCell ref="L73:L75"/>
    <mergeCell ref="L76:L79"/>
    <mergeCell ref="C87:C91"/>
    <mergeCell ref="L98:L99"/>
    <mergeCell ref="L100:L101"/>
    <mergeCell ref="L102:L103"/>
    <mergeCell ref="C76:C79"/>
    <mergeCell ref="B76:B79"/>
    <mergeCell ref="C69:C75"/>
    <mergeCell ref="B69:B75"/>
    <mergeCell ref="B80:B81"/>
    <mergeCell ref="C80:C81"/>
    <mergeCell ref="L80:L81"/>
    <mergeCell ref="C136:C137"/>
    <mergeCell ref="B120:B137"/>
    <mergeCell ref="B143:B145"/>
    <mergeCell ref="C143:C145"/>
    <mergeCell ref="L143:L145"/>
    <mergeCell ref="L141:L142"/>
    <mergeCell ref="C141:C142"/>
    <mergeCell ref="B141:B142"/>
    <mergeCell ref="B82:C82"/>
    <mergeCell ref="L92:L93"/>
    <mergeCell ref="L90:L91"/>
    <mergeCell ref="L94:L95"/>
    <mergeCell ref="L96:L97"/>
    <mergeCell ref="L104:L105"/>
    <mergeCell ref="L106:L107"/>
    <mergeCell ref="B86:L86"/>
    <mergeCell ref="C96:C101"/>
    <mergeCell ref="C92:C95"/>
    <mergeCell ref="C102:C103"/>
    <mergeCell ref="C106:C107"/>
    <mergeCell ref="C104:C105"/>
    <mergeCell ref="L87:L89"/>
    <mergeCell ref="B87:B91"/>
    <mergeCell ref="B92:B107"/>
    <mergeCell ref="L110:L111"/>
    <mergeCell ref="C108:C113"/>
    <mergeCell ref="C114:C115"/>
    <mergeCell ref="L114:L115"/>
    <mergeCell ref="L112:L113"/>
    <mergeCell ref="L116:L117"/>
    <mergeCell ref="L118:L119"/>
    <mergeCell ref="C116:C119"/>
    <mergeCell ref="L130:L131"/>
    <mergeCell ref="C120:C135"/>
    <mergeCell ref="L132:L133"/>
    <mergeCell ref="L134:L135"/>
    <mergeCell ref="B171:B173"/>
    <mergeCell ref="C171:C173"/>
    <mergeCell ref="L171:L173"/>
    <mergeCell ref="B108:B119"/>
    <mergeCell ref="B44:B45"/>
    <mergeCell ref="C44:C45"/>
    <mergeCell ref="L155:L156"/>
    <mergeCell ref="L157:L158"/>
    <mergeCell ref="A3:A4"/>
    <mergeCell ref="B3:B4"/>
    <mergeCell ref="C3:C4"/>
    <mergeCell ref="D3:D4"/>
    <mergeCell ref="L3:L4"/>
    <mergeCell ref="B138:B140"/>
    <mergeCell ref="C138:C140"/>
    <mergeCell ref="L138:L140"/>
    <mergeCell ref="L136:L137"/>
    <mergeCell ref="L152:L153"/>
    <mergeCell ref="L148:L149"/>
    <mergeCell ref="L150:L151"/>
    <mergeCell ref="L124:L126"/>
    <mergeCell ref="L120:L123"/>
    <mergeCell ref="L127:L129"/>
    <mergeCell ref="L108:L109"/>
  </mergeCells>
  <phoneticPr fontId="11" type="noConversion"/>
  <pageMargins left="0.70866141732283472" right="0.70866141732283472" top="0.31" bottom="0.74803149606299213" header="0.31496062992125984" footer="0.31496062992125984"/>
  <pageSetup paperSize="9" scale="40" fitToHeight="24" orientation="landscape" r:id="rId1"/>
  <headerFooter>
    <oddFooter>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Городские парки </vt:lpstr>
      <vt:lpstr>Лист1</vt:lpstr>
      <vt:lpstr>Лист1!Заголовки_для_печати</vt:lpstr>
      <vt:lpstr>'Городские парки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Васильева Елена Алексеевна</dc:creator>
  <cp:lastModifiedBy>User</cp:lastModifiedBy>
  <cp:lastPrinted>2025-08-29T04:21:39Z</cp:lastPrinted>
  <dcterms:created xsi:type="dcterms:W3CDTF">2017-01-28T08:13:43Z</dcterms:created>
  <dcterms:modified xsi:type="dcterms:W3CDTF">2025-08-29T04:21:52Z</dcterms:modified>
</cp:coreProperties>
</file>